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355" windowHeight="748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MAR'!$C$2:$N$64</definedName>
    <definedName name="_xlnm.Print_Area" localSheetId="1">'GTO Multi Year MAR'!$C$1:$N$78</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G65" i="9" l="1"/>
  <c r="G74" i="9" l="1"/>
  <c r="H57" i="9" l="1"/>
  <c r="G57" i="9"/>
  <c r="D3" i="13"/>
  <c r="J65" i="9" l="1"/>
  <c r="H50" i="13" l="1"/>
  <c r="I32" i="13"/>
  <c r="I26" i="13"/>
  <c r="G20" i="13"/>
  <c r="N44" i="13"/>
  <c r="M44" i="13"/>
  <c r="L44" i="13"/>
  <c r="K44" i="13"/>
  <c r="J44" i="13"/>
  <c r="I44" i="13"/>
  <c r="H44" i="13"/>
  <c r="G44" i="13"/>
  <c r="N40" i="13"/>
  <c r="M40" i="13"/>
  <c r="L40" i="13"/>
  <c r="K40" i="13"/>
  <c r="J40" i="13"/>
  <c r="I40" i="13"/>
  <c r="H40" i="13"/>
  <c r="G40" i="13"/>
  <c r="N36" i="13"/>
  <c r="M36" i="13"/>
  <c r="L36" i="13"/>
  <c r="K36" i="13"/>
  <c r="J36" i="13"/>
  <c r="I36" i="13"/>
  <c r="H36" i="13"/>
  <c r="G36" i="13"/>
  <c r="N32" i="13"/>
  <c r="M32" i="13"/>
  <c r="L32" i="13"/>
  <c r="K32" i="13"/>
  <c r="J32" i="13"/>
  <c r="H32" i="13"/>
  <c r="G32" i="13"/>
  <c r="N26" i="13"/>
  <c r="M26" i="13"/>
  <c r="L26" i="13"/>
  <c r="K26" i="13"/>
  <c r="J26" i="13"/>
  <c r="H26" i="13"/>
  <c r="G26" i="13"/>
  <c r="N20" i="13"/>
  <c r="M20" i="13"/>
  <c r="L20" i="13"/>
  <c r="K20" i="13"/>
  <c r="J20" i="13"/>
  <c r="I20" i="13"/>
  <c r="H20" i="13"/>
  <c r="N44" i="9"/>
  <c r="M44" i="9"/>
  <c r="L44" i="9"/>
  <c r="K44" i="9"/>
  <c r="J44" i="9"/>
  <c r="I44" i="9"/>
  <c r="H44" i="9"/>
  <c r="G44" i="9"/>
  <c r="J40" i="9"/>
  <c r="I40" i="9"/>
  <c r="H40" i="9"/>
  <c r="G40" i="9"/>
  <c r="N39" i="9"/>
  <c r="N40" i="9" s="1"/>
  <c r="M39" i="9"/>
  <c r="M40" i="9" s="1"/>
  <c r="L39" i="9"/>
  <c r="L40" i="9" s="1"/>
  <c r="K39" i="9"/>
  <c r="K40" i="9" s="1"/>
  <c r="N36" i="9"/>
  <c r="M36" i="9"/>
  <c r="L36" i="9"/>
  <c r="K36" i="9"/>
  <c r="J36" i="9"/>
  <c r="I36" i="9"/>
  <c r="H36" i="9"/>
  <c r="G36" i="9"/>
  <c r="N32" i="9"/>
  <c r="M32" i="9"/>
  <c r="L32" i="9"/>
  <c r="K32" i="9"/>
  <c r="J32" i="9"/>
  <c r="I32" i="9"/>
  <c r="H32" i="9"/>
  <c r="G32" i="9"/>
  <c r="N27" i="9"/>
  <c r="M27" i="9"/>
  <c r="L27" i="9"/>
  <c r="K27" i="9"/>
  <c r="J27" i="9"/>
  <c r="I27" i="9"/>
  <c r="H27" i="9"/>
  <c r="G27" i="9"/>
  <c r="N20" i="9"/>
  <c r="M20" i="9"/>
  <c r="L20" i="9"/>
  <c r="K20" i="9"/>
  <c r="J20" i="9"/>
  <c r="I20" i="9"/>
  <c r="H20" i="9"/>
  <c r="G20" i="9"/>
  <c r="G68" i="9" l="1"/>
  <c r="K52" i="13" l="1"/>
  <c r="L52" i="13"/>
  <c r="M52" i="13"/>
  <c r="N52" i="13"/>
  <c r="J52" i="13"/>
  <c r="G50" i="13"/>
  <c r="C13" i="13" l="1"/>
  <c r="C12" i="13"/>
  <c r="C3" i="13"/>
  <c r="H65" i="9" l="1"/>
  <c r="I65" i="9"/>
  <c r="H66" i="9"/>
  <c r="G69" i="9"/>
  <c r="G66" i="9"/>
  <c r="K55" i="9"/>
  <c r="K66" i="9" s="1"/>
  <c r="G76" i="9" l="1"/>
  <c r="H73" i="9"/>
  <c r="I66" i="9"/>
  <c r="J66" i="9"/>
  <c r="L55" i="9"/>
  <c r="L66" i="9" s="1"/>
  <c r="M55" i="9" l="1"/>
  <c r="M66" i="9" s="1"/>
  <c r="N55" i="9" l="1"/>
  <c r="N66" i="9" l="1"/>
  <c r="L67" i="9" l="1"/>
  <c r="G46" i="13" l="1"/>
  <c r="N46" i="13"/>
  <c r="J46" i="13"/>
  <c r="M46" i="13"/>
  <c r="H46" i="13"/>
  <c r="L46" i="13"/>
  <c r="I46" i="13"/>
  <c r="K46" i="13"/>
  <c r="N56" i="9"/>
  <c r="N65" i="9" s="1"/>
  <c r="N46" i="9"/>
  <c r="K56" i="9"/>
  <c r="K65" i="9" s="1"/>
  <c r="K46" i="9"/>
  <c r="J46" i="9"/>
  <c r="L56" i="9"/>
  <c r="L65" i="9" s="1"/>
  <c r="L46" i="9"/>
  <c r="I46" i="9"/>
  <c r="M56" i="9"/>
  <c r="M65" i="9" s="1"/>
  <c r="M46" i="9"/>
  <c r="H67" i="9"/>
  <c r="I67" i="9"/>
  <c r="M67" i="9"/>
  <c r="J67" i="9"/>
  <c r="N67" i="9"/>
  <c r="G67" i="9"/>
  <c r="K67" i="9"/>
  <c r="G52" i="13" l="1"/>
  <c r="H52" i="13"/>
  <c r="G46" i="9"/>
  <c r="G58" i="9" s="1"/>
  <c r="H46" i="9"/>
  <c r="H58" i="9" s="1"/>
  <c r="J63" i="9"/>
  <c r="N63" i="9"/>
  <c r="N70" i="9" s="1"/>
  <c r="L63" i="9"/>
  <c r="L70" i="9" s="1"/>
  <c r="J70" i="9" l="1"/>
  <c r="G63" i="9"/>
  <c r="G70" i="9" s="1"/>
  <c r="K63" i="9"/>
  <c r="K70" i="9" s="1"/>
  <c r="I63" i="9"/>
  <c r="I70" i="9" s="1"/>
  <c r="M63" i="9"/>
  <c r="M70" i="9" s="1"/>
  <c r="H63" i="9"/>
  <c r="H70" i="9" s="1"/>
  <c r="G72" i="9" l="1"/>
  <c r="G71" i="9"/>
  <c r="H72" i="9"/>
  <c r="H71" i="9"/>
  <c r="H74" i="9" l="1"/>
  <c r="I73" i="9" s="1"/>
  <c r="H76" i="9" l="1"/>
  <c r="J69" i="9" l="1"/>
  <c r="J57" i="9"/>
  <c r="J58" i="9" s="1"/>
  <c r="I69" i="9"/>
  <c r="I68" i="9"/>
  <c r="J68" i="9" l="1"/>
  <c r="J71" i="9" s="1"/>
  <c r="J72" i="9"/>
  <c r="I72" i="9"/>
  <c r="I74" i="9" s="1"/>
  <c r="I57" i="9" l="1"/>
  <c r="I58" i="9" s="1"/>
  <c r="I71" i="9"/>
  <c r="I76" i="9"/>
  <c r="J74" i="9" l="1"/>
  <c r="J76" i="9" s="1"/>
  <c r="K68" i="9"/>
  <c r="K73" i="9" l="1"/>
  <c r="K71" i="9"/>
  <c r="K52" i="9"/>
  <c r="K51" i="9"/>
  <c r="K57" i="9" l="1"/>
  <c r="K58" i="9" s="1"/>
  <c r="K69" i="9"/>
  <c r="K72" i="9" l="1"/>
  <c r="K74" i="9" s="1"/>
  <c r="L69" i="9"/>
  <c r="L51" i="9"/>
  <c r="L68" i="9"/>
  <c r="L52" i="9"/>
  <c r="L57" i="9" l="1"/>
  <c r="L58" i="9" s="1"/>
  <c r="L73" i="9"/>
  <c r="L72" i="9"/>
  <c r="L71" i="9"/>
  <c r="K76" i="9"/>
  <c r="M69" i="9"/>
  <c r="M68" i="9"/>
  <c r="L74" i="9" l="1"/>
  <c r="L76" i="9" s="1"/>
  <c r="M52" i="9"/>
  <c r="M51" i="9"/>
  <c r="M57" i="9" l="1"/>
  <c r="M58" i="9" s="1"/>
  <c r="M73" i="9"/>
  <c r="N68" i="9"/>
  <c r="M71" i="9"/>
  <c r="M72" i="9"/>
  <c r="M74" i="9" l="1"/>
  <c r="N51" i="9"/>
  <c r="N69" i="9"/>
  <c r="M76" i="9" l="1"/>
  <c r="N73" i="9"/>
  <c r="N52" i="9"/>
  <c r="N57" i="9" l="1"/>
  <c r="N58" i="9" s="1"/>
  <c r="N72" i="9" l="1"/>
  <c r="N71" i="9"/>
  <c r="N74" i="9" l="1"/>
  <c r="N76" i="9" s="1"/>
</calcChain>
</file>

<file path=xl/comments1.xml><?xml version="1.0" encoding="utf-8"?>
<comments xmlns="http://schemas.openxmlformats.org/spreadsheetml/2006/main">
  <authors>
    <author>Karin Elmhirst</author>
  </authors>
  <commentList>
    <comment ref="G74"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<sst xmlns="http://schemas.openxmlformats.org/spreadsheetml/2006/main" count="320" uniqueCount="204">
  <si>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</si>
  <si>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</si>
  <si>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</si>
  <si>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</si>
  <si>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</si>
  <si>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</si>
  <si>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</si>
  <si>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</si>
  <si>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</si>
  <si>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</si>
  <si>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</si>
  <si>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</si>
  <si>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</si>
  <si>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</si>
  <si>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</si>
  <si>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</si>
  <si>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</si>
  <si>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</si>
  <si>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</si>
  <si>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</si>
  <si>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</si>
  <si>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</si>
  <si>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</si>
  <si>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</si>
  <si>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</si>
  <si>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</si>
  <si>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</si>
  <si>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</si>
  <si>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</si>
  <si>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</si>
  <si>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</si>
  <si>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</si>
  <si>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</si>
  <si>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</si>
  <si>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</si>
  <si>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</si>
  <si>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</si>
  <si>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</si>
  <si>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</si>
  <si>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</si>
  <si>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</si>
  <si>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</si>
  <si>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</si>
  <si>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</si>
  <si>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</si>
  <si>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</si>
  <si>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</si>
  <si>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</si>
  <si>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</si>
  <si>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</si>
  <si>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</si>
  <si>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</si>
  <si>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</si>
  <si>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</si>
  <si>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</si>
  <si>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</si>
  <si>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</si>
  <si>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</si>
  <si>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</si>
  <si>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</si>
  <si>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</si>
  <si>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</si>
  <si>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</si>
  <si>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</si>
  <si>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</si>
  <si>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</si>
  <si>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</si>
  <si>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</si>
  <si>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</si>
  <si>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</si>
  <si>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</si>
  <si>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</si>
  <si>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</si>
  <si>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</si>
  <si>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</si>
  <si>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</si>
  <si>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</si>
  <si>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</si>
  <si>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Transportation model - Modelled revenue (x2)</t>
  </si>
  <si>
    <t>TO Entry Capacity Charges</t>
  </si>
  <si>
    <t>Metering income</t>
  </si>
  <si>
    <t>TO Exit Capacity Charges</t>
  </si>
  <si>
    <t>Income</t>
  </si>
  <si>
    <t>Forecast RPI Factor</t>
  </si>
  <si>
    <t>Opening Base Revenue Allowance</t>
  </si>
  <si>
    <t>RPI True Up</t>
  </si>
  <si>
    <t>Licensee Fee Adjustment</t>
  </si>
  <si>
    <t>Stakeholder satisfaction survey</t>
  </si>
  <si>
    <t>Collected Income</t>
  </si>
  <si>
    <t>Base Revenue, BR</t>
  </si>
  <si>
    <t>Pass Through Items Adjustment, PT</t>
  </si>
  <si>
    <t>Output Incentive Revenue Adjustment, OIR</t>
  </si>
  <si>
    <t>Network Innovation Allowance, NIA</t>
  </si>
  <si>
    <t>2009/10</t>
  </si>
  <si>
    <r>
      <t>MR</t>
    </r>
    <r>
      <rPr>
        <vertAlign val="subscript"/>
        <sz val="11"/>
        <color theme="0"/>
        <rFont val="Arial"/>
        <family val="2"/>
      </rPr>
      <t>t</t>
    </r>
    <r>
      <rPr>
        <sz val="11"/>
        <color theme="0"/>
        <rFont val="Arial"/>
        <family val="2"/>
      </rPr>
      <t xml:space="preserve">  =BR</t>
    </r>
    <r>
      <rPr>
        <vertAlign val="subscript"/>
        <sz val="11"/>
        <color theme="0"/>
        <rFont val="Arial"/>
        <family val="2"/>
      </rPr>
      <t>t</t>
    </r>
    <r>
      <rPr>
        <sz val="11"/>
        <color theme="0"/>
        <rFont val="Arial"/>
        <family val="2"/>
      </rPr>
      <t xml:space="preserve"> + PT</t>
    </r>
    <r>
      <rPr>
        <vertAlign val="subscript"/>
        <sz val="11"/>
        <color theme="0"/>
        <rFont val="Arial"/>
        <family val="2"/>
      </rPr>
      <t>t</t>
    </r>
    <r>
      <rPr>
        <sz val="11"/>
        <color theme="0"/>
        <rFont val="Arial"/>
        <family val="2"/>
      </rPr>
      <t xml:space="preserve"> + OIR</t>
    </r>
    <r>
      <rPr>
        <vertAlign val="subscript"/>
        <sz val="11"/>
        <color theme="0"/>
        <rFont val="Arial"/>
        <family val="2"/>
      </rPr>
      <t>t</t>
    </r>
    <r>
      <rPr>
        <sz val="11"/>
        <color theme="0"/>
        <rFont val="Arial"/>
        <family val="2"/>
      </rPr>
      <t xml:space="preserve"> +NIA</t>
    </r>
    <r>
      <rPr>
        <vertAlign val="subscript"/>
        <sz val="11"/>
        <color theme="0"/>
        <rFont val="Arial"/>
        <family val="2"/>
      </rPr>
      <t>t</t>
    </r>
    <r>
      <rPr>
        <sz val="11"/>
        <color theme="0"/>
        <rFont val="Arial"/>
        <family val="2"/>
      </rPr>
      <t xml:space="preserve"> + NICF</t>
    </r>
    <r>
      <rPr>
        <vertAlign val="subscript"/>
        <sz val="11"/>
        <color theme="0"/>
        <rFont val="Arial"/>
        <family val="2"/>
      </rPr>
      <t xml:space="preserve">t </t>
    </r>
    <r>
      <rPr>
        <sz val="11"/>
        <color theme="0"/>
        <rFont val="Arial"/>
        <family val="2"/>
      </rPr>
      <t>- K</t>
    </r>
    <r>
      <rPr>
        <vertAlign val="subscript"/>
        <sz val="11"/>
        <color theme="0"/>
        <rFont val="Arial"/>
        <family val="2"/>
      </rPr>
      <t>t</t>
    </r>
  </si>
  <si>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</si>
  <si>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</si>
  <si>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</si>
  <si>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</si>
  <si>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</si>
  <si>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</si>
  <si>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</si>
  <si>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</si>
  <si>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</si>
  <si>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</si>
  <si>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</si>
  <si>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</si>
  <si>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</si>
  <si>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</si>
  <si>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</si>
  <si>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</si>
  <si>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</si>
  <si>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</si>
  <si>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</si>
  <si>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</si>
  <si>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</si>
  <si>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</si>
  <si>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</si>
  <si>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</si>
  <si>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</si>
  <si>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</si>
  <si>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</si>
  <si>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</si>
  <si>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</si>
  <si>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</si>
  <si>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</si>
  <si>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</si>
  <si>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</si>
  <si>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</si>
  <si>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</si>
  <si>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</si>
  <si>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</si>
  <si>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</si>
  <si>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</si>
  <si>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</si>
  <si>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</si>
  <si>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</si>
  <si>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</si>
  <si>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</si>
  <si>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</si>
  <si>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</si>
  <si>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</si>
  <si>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</si>
  <si>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</si>
  <si>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</si>
  <si>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</si>
  <si>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</si>
  <si>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</si>
  <si>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</si>
  <si>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</si>
  <si>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</si>
  <si>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</si>
  <si>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</si>
  <si>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</si>
  <si>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</si>
  <si>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</si>
  <si>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</si>
  <si>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</si>
  <si>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</si>
  <si>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</si>
  <si>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</si>
  <si>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</si>
  <si>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</si>
  <si>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</si>
  <si>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</si>
  <si>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</si>
  <si>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</si>
  <si>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These are available on our Charging website at: http://www.nationalgrid.com/uk/Gas/Charges/statements/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</si>
  <si>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</si>
  <si>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</si>
  <si>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</si>
  <si>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</si>
  <si>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</si>
  <si>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</si>
  <si>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</si>
  <si>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r>
      <t>SOMRt = SOBR</t>
    </r>
    <r>
      <rPr>
        <vertAlign val="subscript"/>
        <sz val="11"/>
        <color theme="0"/>
        <rFont val="Arial"/>
        <family val="2"/>
      </rPr>
      <t>t</t>
    </r>
    <r>
      <rPr>
        <sz val="11"/>
        <color theme="0"/>
        <rFont val="Arial"/>
        <family val="2"/>
      </rPr>
      <t xml:space="preserve"> + CM</t>
    </r>
    <r>
      <rPr>
        <vertAlign val="subscript"/>
        <sz val="11"/>
        <color theme="0"/>
        <rFont val="Arial"/>
        <family val="2"/>
      </rPr>
      <t>t</t>
    </r>
    <r>
      <rPr>
        <sz val="11"/>
        <color theme="0"/>
        <rFont val="Arial"/>
        <family val="2"/>
      </rPr>
      <t xml:space="preserve"> + SOOIRC</t>
    </r>
    <r>
      <rPr>
        <vertAlign val="subscript"/>
        <sz val="11"/>
        <color theme="0"/>
        <rFont val="Arial"/>
        <family val="2"/>
      </rPr>
      <t>t</t>
    </r>
    <r>
      <rPr>
        <sz val="11"/>
        <color theme="0"/>
        <rFont val="Arial"/>
        <family val="2"/>
      </rPr>
      <t xml:space="preserve"> + TSS</t>
    </r>
    <r>
      <rPr>
        <vertAlign val="subscript"/>
        <sz val="11"/>
        <color theme="0"/>
        <rFont val="Arial"/>
        <family val="2"/>
      </rPr>
      <t>t</t>
    </r>
    <r>
      <rPr>
        <sz val="11"/>
        <color theme="0"/>
        <rFont val="Arial"/>
        <family val="2"/>
      </rPr>
      <t xml:space="preserve"> + DELINC</t>
    </r>
    <r>
      <rPr>
        <vertAlign val="subscript"/>
        <sz val="11"/>
        <color theme="0"/>
        <rFont val="Arial"/>
        <family val="2"/>
      </rPr>
      <t>t</t>
    </r>
    <r>
      <rPr>
        <sz val="11"/>
        <color theme="0"/>
        <rFont val="Arial"/>
        <family val="2"/>
      </rPr>
      <t xml:space="preserve"> - SOK</t>
    </r>
    <r>
      <rPr>
        <vertAlign val="subscript"/>
        <sz val="11"/>
        <color theme="0"/>
        <rFont val="Arial"/>
        <family val="2"/>
      </rPr>
      <t>t</t>
    </r>
  </si>
  <si>
    <t>including interest</t>
  </si>
  <si>
    <t>excluding interest</t>
  </si>
  <si>
    <t>excludes interest</t>
  </si>
  <si>
    <t>Current Yr Forecast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</si>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</sst>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s>
  <fonts count="77">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theme="0"/>
      <name val="Arial"/>
      <family val="2"/>
    </font>
    <font>
      <b/>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theme="1"/>
      <name val="Arial"/>
      <family val="2"/>
    </font>
    <font>
      <vertAlign val="subscript"/>
      <sz val="11"/>
      <color theme="0"/>
      <name val="Arial"/>
      <family val="2"/>
    </font>
    <font>
      <sz val="11"/>
      <color theme="0"/>
      <name val="Arial"/>
      <family val="2"/>
    </font>
    <font>
      <u/>
      <sz val="11"/>
      <color theme="10"/>
      <name val="Calibri"/>
      <family val="2"/>
      <scheme val="minor"/>
    </font>
    <font>
      <b/>
      <sz val="10"/>
      <color rgb="FF4F81BD"/>
      <name val="Arial"/>
      <family val="2"/>
    </font>
    <font>
      <u/>
      <sz val="10"/>
      <color theme="10"/>
      <name val="Arial"/>
      <family val="2"/>
    </font>
    <font>
      <b/>
      <sz val="11"/>
      <color theme="0"/>
      <name val="Arial"/>
      <family val="2"/>
    </font>
    <font>
      <sz val="11"/>
      <name val="Arial"/>
      <family val="2"/>
    </font>
    <font>
      <b/>
      <sz val="11"/>
      <name val="Arial"/>
      <family val="2"/>
    </font>
    <font>
      <b/>
      <sz val="11"/>
      <color theme="1"/>
      <name val="Arial"/>
      <family val="2"/>
    </font>
    <font>
      <sz val="11"/>
      <color rgb="FF0000FF"/>
      <name val="Arial"/>
      <family val="2"/>
    </font>
    <font>
      <sz val="11"/>
      <color theme="0" tint="-0.249977111117893"/>
      <name val="Arial"/>
      <family val="2"/>
    </font>
    <font>
      <b/>
      <sz val="12"/>
      <name val="Arial"/>
      <family val="2"/>
    </font>
    <font>
      <b/>
      <sz val="11"/>
      <color theme="3" tint="0.39997558519241921"/>
      <name val="Arial"/>
      <family val="2"/>
    </font>
    <font>
      <sz val="9"/>
      <color indexed="81"/>
      <name val="Tahoma"/>
      <family val="2"/>
    </font>
    <font>
      <b/>
      <sz val="9"/>
      <color indexed="81"/>
      <name val="Tahoma"/>
      <family val="2"/>
    </font>
    <font>
      <sz val="11"/>
      <color theme="5" tint="-0.249977111117893"/>
      <name val="Arial"/>
      <family val="2"/>
    </font>
    <font>
      <i/>
      <sz val="11"/>
      <name val="Arial"/>
      <family val="2"/>
    </font>
  </fonts>
  <fills count="8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25">
    <xf numFmtId="0" fontId="0" fillId="0" borderId="0"/>
    <xf numFmtId="0" fontId="4"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7" fillId="0" borderId="0"/>
    <xf numFmtId="0" fontId="7" fillId="0" borderId="0"/>
    <xf numFmtId="0" fontId="1" fillId="0" borderId="0"/>
    <xf numFmtId="0" fontId="10" fillId="14" borderId="5" applyNumberFormat="0" applyFont="0" applyAlignment="0" applyProtection="0"/>
    <xf numFmtId="0" fontId="1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0" fontId="7" fillId="0" borderId="0"/>
    <xf numFmtId="0" fontId="13" fillId="0" borderId="0"/>
    <xf numFmtId="0" fontId="13" fillId="0" borderId="0"/>
    <xf numFmtId="0" fontId="7" fillId="0" borderId="0"/>
    <xf numFmtId="0" fontId="13" fillId="0" borderId="0"/>
    <xf numFmtId="0" fontId="13" fillId="0" borderId="0"/>
    <xf numFmtId="0" fontId="10" fillId="15" borderId="0" applyNumberFormat="0" applyBorder="0" applyAlignment="0" applyProtection="0"/>
    <xf numFmtId="0" fontId="10"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4" fillId="2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4" fillId="16"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4" fillId="25" borderId="0" applyNumberFormat="0" applyBorder="0" applyAlignment="0" applyProtection="0"/>
    <xf numFmtId="168" fontId="7" fillId="0" borderId="0" applyFont="0" applyFill="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 fillId="0" borderId="0"/>
    <xf numFmtId="0" fontId="1" fillId="0" borderId="0"/>
    <xf numFmtId="0" fontId="11" fillId="0" borderId="0"/>
    <xf numFmtId="9" fontId="16" fillId="0" borderId="0" applyFont="0" applyFill="0" applyBorder="0" applyAlignment="0" applyProtection="0"/>
    <xf numFmtId="9" fontId="17" fillId="0" borderId="0" applyFont="0" applyFill="0" applyBorder="0" applyAlignment="0" applyProtection="0"/>
    <xf numFmtId="4" fontId="18" fillId="29" borderId="8" applyNumberFormat="0" applyProtection="0">
      <alignment vertical="center"/>
    </xf>
    <xf numFmtId="4" fontId="19" fillId="29" borderId="8" applyNumberFormat="0" applyProtection="0">
      <alignment vertical="center"/>
    </xf>
    <xf numFmtId="4" fontId="18" fillId="29" borderId="8" applyNumberFormat="0" applyProtection="0">
      <alignment horizontal="left" vertical="center" indent="1"/>
    </xf>
    <xf numFmtId="0" fontId="18" fillId="29" borderId="8" applyNumberFormat="0" applyProtection="0">
      <alignment horizontal="left" vertical="top" indent="1"/>
    </xf>
    <xf numFmtId="4" fontId="18" fillId="30" borderId="0" applyNumberFormat="0" applyProtection="0">
      <alignment horizontal="left" vertical="center" indent="1"/>
    </xf>
    <xf numFmtId="4" fontId="20" fillId="5" borderId="8" applyNumberFormat="0" applyProtection="0">
      <alignment horizontal="right" vertical="center"/>
    </xf>
    <xf numFmtId="4" fontId="20" fillId="11" borderId="8" applyNumberFormat="0" applyProtection="0">
      <alignment horizontal="right" vertical="center"/>
    </xf>
    <xf numFmtId="4" fontId="20" fillId="31" borderId="8" applyNumberFormat="0" applyProtection="0">
      <alignment horizontal="right" vertical="center"/>
    </xf>
    <xf numFmtId="4" fontId="20" fillId="13" borderId="8" applyNumberFormat="0" applyProtection="0">
      <alignment horizontal="right" vertical="center"/>
    </xf>
    <xf numFmtId="4" fontId="20" fillId="32" borderId="8" applyNumberFormat="0" applyProtection="0">
      <alignment horizontal="right" vertical="center"/>
    </xf>
    <xf numFmtId="4" fontId="20" fillId="33" borderId="8" applyNumberFormat="0" applyProtection="0">
      <alignment horizontal="right" vertical="center"/>
    </xf>
    <xf numFmtId="4" fontId="20" fillId="34" borderId="8" applyNumberFormat="0" applyProtection="0">
      <alignment horizontal="right" vertical="center"/>
    </xf>
    <xf numFmtId="4" fontId="20" fillId="35" borderId="8" applyNumberFormat="0" applyProtection="0">
      <alignment horizontal="right" vertical="center"/>
    </xf>
    <xf numFmtId="4" fontId="20" fillId="12" borderId="8" applyNumberFormat="0" applyProtection="0">
      <alignment horizontal="right" vertical="center"/>
    </xf>
    <xf numFmtId="4" fontId="18" fillId="36" borderId="9" applyNumberFormat="0" applyProtection="0">
      <alignment horizontal="left" vertical="center" indent="1"/>
    </xf>
    <xf numFmtId="4" fontId="20" fillId="37" borderId="0" applyNumberFormat="0" applyProtection="0">
      <alignment horizontal="left" vertical="center" indent="1"/>
    </xf>
    <xf numFmtId="4" fontId="21" fillId="38" borderId="0" applyNumberFormat="0" applyProtection="0">
      <alignment horizontal="left" vertical="center" indent="1"/>
    </xf>
    <xf numFmtId="4" fontId="20" fillId="30" borderId="8"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9" borderId="6" applyNumberFormat="0">
      <protection locked="0"/>
    </xf>
    <xf numFmtId="4" fontId="20" fillId="14" borderId="8" applyNumberFormat="0" applyProtection="0">
      <alignment vertical="center"/>
    </xf>
    <xf numFmtId="4" fontId="22" fillId="14" borderId="8" applyNumberFormat="0" applyProtection="0">
      <alignment vertical="center"/>
    </xf>
    <xf numFmtId="4" fontId="20" fillId="14" borderId="8" applyNumberFormat="0" applyProtection="0">
      <alignment horizontal="left" vertical="center" indent="1"/>
    </xf>
    <xf numFmtId="0" fontId="20" fillId="14" borderId="8" applyNumberFormat="0" applyProtection="0">
      <alignment horizontal="left" vertical="top" indent="1"/>
    </xf>
    <xf numFmtId="4" fontId="20" fillId="37" borderId="8" applyNumberFormat="0" applyProtection="0">
      <alignment horizontal="right" vertical="center"/>
    </xf>
    <xf numFmtId="4" fontId="22" fillId="37" borderId="8" applyNumberFormat="0" applyProtection="0">
      <alignment horizontal="right" vertical="center"/>
    </xf>
    <xf numFmtId="4" fontId="20" fillId="30" borderId="8" applyNumberFormat="0" applyProtection="0">
      <alignment horizontal="left" vertical="center" indent="1"/>
    </xf>
    <xf numFmtId="0" fontId="20" fillId="30" borderId="8" applyNumberFormat="0" applyProtection="0">
      <alignment horizontal="left" vertical="top" indent="1"/>
    </xf>
    <xf numFmtId="4" fontId="23" fillId="40" borderId="0" applyNumberFormat="0" applyProtection="0">
      <alignment horizontal="left" vertical="center" indent="1"/>
    </xf>
    <xf numFmtId="4" fontId="24" fillId="37" borderId="8" applyNumberFormat="0" applyProtection="0">
      <alignment horizontal="right" vertical="center"/>
    </xf>
    <xf numFmtId="0" fontId="25"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applyFont="0" applyFill="0" applyBorder="0" applyAlignment="0" applyProtection="0"/>
    <xf numFmtId="0" fontId="4" fillId="0" borderId="0"/>
    <xf numFmtId="0" fontId="29" fillId="0" borderId="0"/>
    <xf numFmtId="0" fontId="4" fillId="0" borderId="0"/>
    <xf numFmtId="0" fontId="29" fillId="0" borderId="0"/>
    <xf numFmtId="0" fontId="29" fillId="0" borderId="0"/>
    <xf numFmtId="0" fontId="4" fillId="0" borderId="0" applyFont="0" applyFill="0" applyBorder="0" applyAlignment="0" applyProtection="0"/>
    <xf numFmtId="0" fontId="29" fillId="0" borderId="0"/>
    <xf numFmtId="0" fontId="29"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29" fillId="0" borderId="0"/>
    <xf numFmtId="0" fontId="4" fillId="0" borderId="0"/>
    <xf numFmtId="0" fontId="4" fillId="0" borderId="0" applyFont="0" applyFill="0" applyBorder="0" applyAlignment="0" applyProtection="0"/>
    <xf numFmtId="0" fontId="13" fillId="0" borderId="0"/>
    <xf numFmtId="0" fontId="4" fillId="0" borderId="0" applyFont="0" applyFill="0" applyBorder="0" applyAlignment="0" applyProtection="0"/>
    <xf numFmtId="0" fontId="1" fillId="49" borderId="0" applyNumberFormat="0" applyBorder="0" applyAlignment="0" applyProtection="0"/>
    <xf numFmtId="0" fontId="20" fillId="30" borderId="0" applyNumberFormat="0" applyBorder="0" applyAlignment="0" applyProtection="0"/>
    <xf numFmtId="0" fontId="10" fillId="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0" fillId="3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20" fillId="11" borderId="0" applyNumberFormat="0" applyBorder="0" applyAlignment="0" applyProtection="0"/>
    <xf numFmtId="0" fontId="10" fillId="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0" fillId="1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20" fillId="14" borderId="0" applyNumberFormat="0" applyBorder="0" applyAlignment="0" applyProtection="0"/>
    <xf numFmtId="0" fontId="10" fillId="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20" fillId="14"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20" fillId="39" borderId="0" applyNumberFormat="0" applyBorder="0" applyAlignment="0" applyProtection="0"/>
    <xf numFmtId="0" fontId="10" fillId="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20" fillId="10" borderId="0" applyNumberFormat="0" applyBorder="0" applyAlignment="0" applyProtection="0"/>
    <xf numFmtId="0" fontId="10" fillId="8"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0" fillId="10"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20" fillId="5" borderId="0" applyNumberFormat="0" applyBorder="0" applyAlignment="0" applyProtection="0"/>
    <xf numFmtId="0" fontId="10" fillId="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0" fillId="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50"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0" fillId="3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20" fillId="11" borderId="0" applyNumberFormat="0" applyBorder="0" applyAlignment="0" applyProtection="0"/>
    <xf numFmtId="0" fontId="10" fillId="1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0" fillId="1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20" fillId="34" borderId="0" applyNumberFormat="0" applyBorder="0" applyAlignment="0" applyProtection="0"/>
    <xf numFmtId="0" fontId="10" fillId="1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20" fillId="3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20" fillId="72" borderId="0" applyNumberFormat="0" applyBorder="0" applyAlignment="0" applyProtection="0"/>
    <xf numFmtId="0" fontId="10" fillId="7"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0" fillId="7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0" fillId="38"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20" fillId="9" borderId="0" applyNumberFormat="0" applyBorder="0" applyAlignment="0" applyProtection="0"/>
    <xf numFmtId="0" fontId="10" fillId="13"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0" fillId="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3" fillId="51" borderId="0" applyNumberFormat="0" applyBorder="0" applyAlignment="0" applyProtection="0"/>
    <xf numFmtId="0" fontId="30" fillId="38" borderId="0" applyNumberFormat="0" applyBorder="0" applyAlignment="0" applyProtection="0"/>
    <xf numFmtId="0" fontId="14" fillId="73" borderId="0" applyNumberFormat="0" applyBorder="0" applyAlignment="0" applyProtection="0"/>
    <xf numFmtId="0" fontId="3" fillId="55" borderId="0" applyNumberFormat="0" applyBorder="0" applyAlignment="0" applyProtection="0"/>
    <xf numFmtId="0" fontId="30" fillId="11" borderId="0" applyNumberFormat="0" applyBorder="0" applyAlignment="0" applyProtection="0"/>
    <xf numFmtId="0" fontId="14" fillId="11" borderId="0" applyNumberFormat="0" applyBorder="0" applyAlignment="0" applyProtection="0"/>
    <xf numFmtId="0" fontId="3" fillId="59" borderId="0" applyNumberFormat="0" applyBorder="0" applyAlignment="0" applyProtection="0"/>
    <xf numFmtId="0" fontId="30" fillId="34" borderId="0" applyNumberFormat="0" applyBorder="0" applyAlignment="0" applyProtection="0"/>
    <xf numFmtId="0" fontId="14" fillId="12" borderId="0" applyNumberFormat="0" applyBorder="0" applyAlignment="0" applyProtection="0"/>
    <xf numFmtId="0" fontId="3" fillId="63" borderId="0" applyNumberFormat="0" applyBorder="0" applyAlignment="0" applyProtection="0"/>
    <xf numFmtId="0" fontId="30" fillId="72" borderId="0" applyNumberFormat="0" applyBorder="0" applyAlignment="0" applyProtection="0"/>
    <xf numFmtId="0" fontId="14" fillId="74" borderId="0" applyNumberFormat="0" applyBorder="0" applyAlignment="0" applyProtection="0"/>
    <xf numFmtId="0" fontId="3" fillId="67" borderId="0" applyNumberFormat="0" applyBorder="0" applyAlignment="0" applyProtection="0"/>
    <xf numFmtId="0" fontId="30" fillId="38" borderId="0" applyNumberFormat="0" applyBorder="0" applyAlignment="0" applyProtection="0"/>
    <xf numFmtId="0" fontId="14" fillId="75" borderId="0" applyNumberFormat="0" applyBorder="0" applyAlignment="0" applyProtection="0"/>
    <xf numFmtId="0" fontId="3" fillId="71" borderId="0" applyNumberFormat="0" applyBorder="0" applyAlignment="0" applyProtection="0"/>
    <xf numFmtId="0" fontId="30" fillId="9" borderId="0" applyNumberFormat="0" applyBorder="0" applyAlignment="0" applyProtection="0"/>
    <xf numFmtId="0" fontId="14" fillId="32"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45" fillId="42" borderId="0" applyNumberFormat="0" applyBorder="0" applyAlignment="0" applyProtection="0"/>
    <xf numFmtId="0" fontId="46" fillId="45" borderId="13" applyNumberFormat="0" applyAlignment="0" applyProtection="0"/>
    <xf numFmtId="0" fontId="31" fillId="76" borderId="19" applyNumberFormat="0" applyAlignment="0" applyProtection="0"/>
    <xf numFmtId="0" fontId="31" fillId="76" borderId="19" applyNumberFormat="0" applyAlignment="0" applyProtection="0"/>
    <xf numFmtId="0" fontId="2" fillId="46" borderId="16" applyNumberFormat="0" applyAlignment="0" applyProtection="0"/>
    <xf numFmtId="43" fontId="1"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0" fontId="13" fillId="0" borderId="0" applyFont="0" applyFill="0" applyBorder="0" applyAlignment="0" applyProtection="0"/>
    <xf numFmtId="170" fontId="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1" fontId="4"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43" fontId="13"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4" fontId="4" fillId="0" borderId="0" applyFont="0" applyFill="0" applyBorder="0" applyAlignment="0" applyProtection="0"/>
    <xf numFmtId="173" fontId="32" fillId="0" borderId="0" applyFont="0" applyFill="0" applyBorder="0" applyAlignment="0" applyProtection="0"/>
    <xf numFmtId="0" fontId="4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8" fillId="41" borderId="0" applyNumberFormat="0" applyBorder="0" applyAlignment="0" applyProtection="0"/>
    <xf numFmtId="0" fontId="49" fillId="0" borderId="10"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44" borderId="13" applyNumberFormat="0" applyAlignment="0" applyProtection="0"/>
    <xf numFmtId="0" fontId="40" fillId="25" borderId="19" applyNumberFormat="0" applyAlignment="0" applyProtection="0"/>
    <xf numFmtId="0" fontId="40" fillId="25" borderId="19" applyNumberFormat="0" applyAlignment="0" applyProtection="0"/>
    <xf numFmtId="169" fontId="41" fillId="77" borderId="21" applyNumberFormat="0" applyBorder="0" applyAlignment="0"/>
    <xf numFmtId="174" fontId="54" fillId="79" borderId="0"/>
    <xf numFmtId="0" fontId="55" fillId="0" borderId="15" applyNumberFormat="0" applyFill="0" applyAlignment="0" applyProtection="0"/>
    <xf numFmtId="0" fontId="56" fillId="43" borderId="0" applyNumberFormat="0" applyBorder="0" applyAlignment="0" applyProtection="0"/>
    <xf numFmtId="0" fontId="4" fillId="0" borderId="0"/>
    <xf numFmtId="0" fontId="4" fillId="0" borderId="0"/>
    <xf numFmtId="0" fontId="1" fillId="0" borderId="0"/>
    <xf numFmtId="0" fontId="13" fillId="0" borderId="0"/>
    <xf numFmtId="0" fontId="4" fillId="0" borderId="0" applyFont="0" applyFill="0" applyBorder="0" applyAlignment="0" applyProtection="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alignment vertical="top"/>
    </xf>
    <xf numFmtId="0" fontId="1" fillId="0" borderId="0"/>
    <xf numFmtId="0" fontId="4" fillId="0" borderId="0" applyFont="0" applyFill="0" applyBorder="0" applyAlignment="0" applyProtection="0"/>
    <xf numFmtId="0" fontId="1" fillId="0" borderId="0"/>
    <xf numFmtId="0" fontId="4" fillId="0" borderId="0"/>
    <xf numFmtId="0" fontId="1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applyFont="0" applyFill="0" applyBorder="0" applyAlignment="0" applyProtection="0"/>
    <xf numFmtId="0" fontId="1" fillId="0" borderId="0"/>
    <xf numFmtId="0" fontId="4" fillId="0" borderId="0"/>
    <xf numFmtId="0" fontId="4" fillId="0" borderId="0"/>
    <xf numFmtId="0" fontId="4" fillId="0" borderId="0"/>
    <xf numFmtId="0" fontId="12" fillId="0" borderId="0"/>
    <xf numFmtId="0" fontId="12" fillId="0" borderId="0"/>
    <xf numFmtId="0" fontId="1" fillId="0" borderId="0"/>
    <xf numFmtId="0" fontId="4" fillId="0" borderId="0"/>
    <xf numFmtId="0" fontId="1" fillId="0" borderId="0"/>
    <xf numFmtId="0" fontId="1" fillId="0" borderId="0"/>
    <xf numFmtId="0" fontId="12" fillId="0" borderId="0"/>
    <xf numFmtId="0" fontId="1" fillId="0" borderId="0"/>
    <xf numFmtId="0" fontId="4" fillId="0" borderId="0"/>
    <xf numFmtId="0" fontId="1" fillId="0" borderId="0"/>
    <xf numFmtId="0" fontId="4" fillId="0" borderId="0"/>
    <xf numFmtId="0" fontId="12" fillId="0" borderId="0"/>
    <xf numFmtId="0" fontId="4" fillId="0" borderId="0" applyFont="0" applyFill="0" applyBorder="0" applyAlignment="0" applyProtection="0"/>
    <xf numFmtId="0" fontId="4" fillId="0" borderId="0"/>
    <xf numFmtId="0" fontId="4" fillId="0" borderId="0" applyFont="0" applyFill="0" applyBorder="0" applyAlignment="0" applyProtection="0"/>
    <xf numFmtId="0" fontId="11" fillId="0" borderId="0"/>
    <xf numFmtId="0" fontId="1" fillId="0" borderId="0"/>
    <xf numFmtId="0" fontId="4" fillId="0" borderId="0" applyFont="0" applyFill="0" applyBorder="0" applyAlignment="0" applyProtection="0"/>
    <xf numFmtId="0" fontId="1" fillId="47" borderId="17" applyNumberFormat="0" applyFont="0" applyAlignment="0" applyProtection="0"/>
    <xf numFmtId="0" fontId="4" fillId="24" borderId="5"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4" fillId="24" borderId="5"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1" fillId="47" borderId="17" applyNumberFormat="0" applyFont="0" applyAlignment="0" applyProtection="0"/>
    <xf numFmtId="0" fontId="57" fillId="45" borderId="14" applyNumberFormat="0" applyAlignment="0" applyProtection="0"/>
    <xf numFmtId="0" fontId="42" fillId="76" borderId="22" applyNumberFormat="0" applyAlignment="0" applyProtection="0"/>
    <xf numFmtId="0" fontId="42" fillId="76" borderId="2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4" fontId="18" fillId="29" borderId="8" applyNumberFormat="0" applyProtection="0">
      <alignment vertical="center"/>
    </xf>
    <xf numFmtId="4" fontId="18" fillId="29" borderId="8" applyNumberFormat="0" applyProtection="0">
      <alignment vertical="center"/>
    </xf>
    <xf numFmtId="4" fontId="19" fillId="29" borderId="8" applyNumberFormat="0" applyProtection="0">
      <alignment vertical="center"/>
    </xf>
    <xf numFmtId="4" fontId="19" fillId="29" borderId="8" applyNumberFormat="0" applyProtection="0">
      <alignment vertical="center"/>
    </xf>
    <xf numFmtId="4" fontId="18" fillId="29" borderId="8" applyNumberFormat="0" applyProtection="0">
      <alignment horizontal="left" vertical="center" indent="1"/>
    </xf>
    <xf numFmtId="4" fontId="18" fillId="29" borderId="8" applyNumberFormat="0" applyProtection="0">
      <alignment horizontal="left" vertical="center" indent="1"/>
    </xf>
    <xf numFmtId="0" fontId="18" fillId="29" borderId="8" applyNumberFormat="0" applyProtection="0">
      <alignment horizontal="left" vertical="top" indent="1"/>
    </xf>
    <xf numFmtId="0" fontId="18" fillId="29" borderId="8" applyNumberFormat="0" applyProtection="0">
      <alignment horizontal="left" vertical="top" indent="1"/>
    </xf>
    <xf numFmtId="4" fontId="20" fillId="5" borderId="8" applyNumberFormat="0" applyProtection="0">
      <alignment horizontal="right" vertical="center"/>
    </xf>
    <xf numFmtId="4" fontId="20" fillId="5" borderId="8" applyNumberFormat="0" applyProtection="0">
      <alignment horizontal="right" vertical="center"/>
    </xf>
    <xf numFmtId="4" fontId="20" fillId="5" borderId="8" applyNumberFormat="0" applyProtection="0">
      <alignment horizontal="right" vertical="center"/>
    </xf>
    <xf numFmtId="4" fontId="20" fillId="11" borderId="8" applyNumberFormat="0" applyProtection="0">
      <alignment horizontal="right" vertical="center"/>
    </xf>
    <xf numFmtId="4" fontId="20" fillId="11" borderId="8" applyNumberFormat="0" applyProtection="0">
      <alignment horizontal="right" vertical="center"/>
    </xf>
    <xf numFmtId="4" fontId="20" fillId="11" borderId="8" applyNumberFormat="0" applyProtection="0">
      <alignment horizontal="right" vertical="center"/>
    </xf>
    <xf numFmtId="4" fontId="20" fillId="31" borderId="8" applyNumberFormat="0" applyProtection="0">
      <alignment horizontal="right" vertical="center"/>
    </xf>
    <xf numFmtId="4" fontId="20" fillId="31" borderId="8" applyNumberFormat="0" applyProtection="0">
      <alignment horizontal="right" vertical="center"/>
    </xf>
    <xf numFmtId="4" fontId="20" fillId="31" borderId="8" applyNumberFormat="0" applyProtection="0">
      <alignment horizontal="right" vertical="center"/>
    </xf>
    <xf numFmtId="4" fontId="20" fillId="13" borderId="8" applyNumberFormat="0" applyProtection="0">
      <alignment horizontal="right" vertical="center"/>
    </xf>
    <xf numFmtId="4" fontId="20" fillId="13" borderId="8" applyNumberFormat="0" applyProtection="0">
      <alignment horizontal="right" vertical="center"/>
    </xf>
    <xf numFmtId="4" fontId="20" fillId="13" borderId="8" applyNumberFormat="0" applyProtection="0">
      <alignment horizontal="right" vertical="center"/>
    </xf>
    <xf numFmtId="4" fontId="20" fillId="32" borderId="8" applyNumberFormat="0" applyProtection="0">
      <alignment horizontal="right" vertical="center"/>
    </xf>
    <xf numFmtId="4" fontId="20" fillId="32" borderId="8" applyNumberFormat="0" applyProtection="0">
      <alignment horizontal="right" vertical="center"/>
    </xf>
    <xf numFmtId="4" fontId="20" fillId="32" borderId="8" applyNumberFormat="0" applyProtection="0">
      <alignment horizontal="right" vertical="center"/>
    </xf>
    <xf numFmtId="4" fontId="20" fillId="33" borderId="8" applyNumberFormat="0" applyProtection="0">
      <alignment horizontal="right" vertical="center"/>
    </xf>
    <xf numFmtId="4" fontId="20" fillId="33" borderId="8" applyNumberFormat="0" applyProtection="0">
      <alignment horizontal="right" vertical="center"/>
    </xf>
    <xf numFmtId="4" fontId="20" fillId="33" borderId="8" applyNumberFormat="0" applyProtection="0">
      <alignment horizontal="right" vertical="center"/>
    </xf>
    <xf numFmtId="4" fontId="20" fillId="34" borderId="8" applyNumberFormat="0" applyProtection="0">
      <alignment horizontal="right" vertical="center"/>
    </xf>
    <xf numFmtId="4" fontId="20" fillId="34" borderId="8" applyNumberFormat="0" applyProtection="0">
      <alignment horizontal="right" vertical="center"/>
    </xf>
    <xf numFmtId="4" fontId="20" fillId="34" borderId="8" applyNumberFormat="0" applyProtection="0">
      <alignment horizontal="right" vertical="center"/>
    </xf>
    <xf numFmtId="4" fontId="20" fillId="35" borderId="8" applyNumberFormat="0" applyProtection="0">
      <alignment horizontal="right" vertical="center"/>
    </xf>
    <xf numFmtId="4" fontId="20" fillId="35" borderId="8" applyNumberFormat="0" applyProtection="0">
      <alignment horizontal="right" vertical="center"/>
    </xf>
    <xf numFmtId="4" fontId="20" fillId="35" borderId="8" applyNumberFormat="0" applyProtection="0">
      <alignment horizontal="right" vertical="center"/>
    </xf>
    <xf numFmtId="4" fontId="20" fillId="12" borderId="8" applyNumberFormat="0" applyProtection="0">
      <alignment horizontal="right" vertical="center"/>
    </xf>
    <xf numFmtId="4" fontId="20" fillId="12" borderId="8" applyNumberFormat="0" applyProtection="0">
      <alignment horizontal="right" vertical="center"/>
    </xf>
    <xf numFmtId="4" fontId="20" fillId="12" borderId="8" applyNumberFormat="0" applyProtection="0">
      <alignment horizontal="right" vertical="center"/>
    </xf>
    <xf numFmtId="4" fontId="18" fillId="36" borderId="9" applyNumberFormat="0" applyProtection="0">
      <alignment horizontal="left" vertical="center" indent="1"/>
    </xf>
    <xf numFmtId="4" fontId="20" fillId="37" borderId="0" applyNumberFormat="0" applyProtection="0">
      <alignment horizontal="left" vertical="center" indent="1"/>
    </xf>
    <xf numFmtId="4" fontId="20" fillId="30" borderId="8" applyNumberFormat="0" applyProtection="0">
      <alignment horizontal="right" vertical="center"/>
    </xf>
    <xf numFmtId="4" fontId="20" fillId="30" borderId="8" applyNumberFormat="0" applyProtection="0">
      <alignment horizontal="right" vertical="center"/>
    </xf>
    <xf numFmtId="4" fontId="20" fillId="30" borderId="8"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center"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8" borderId="8" applyNumberFormat="0" applyProtection="0">
      <alignment horizontal="left" vertical="top"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center"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30" borderId="8" applyNumberFormat="0" applyProtection="0">
      <alignment horizontal="left" vertical="top"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center"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10" borderId="8" applyNumberFormat="0" applyProtection="0">
      <alignment horizontal="left" vertical="top"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center"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7" borderId="8" applyNumberFormat="0" applyProtection="0">
      <alignment horizontal="left" vertical="top" indent="1"/>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 fillId="39" borderId="6" applyNumberFormat="0">
      <protection locked="0"/>
    </xf>
    <xf numFmtId="0" fontId="43" fillId="38" borderId="23" applyBorder="0"/>
    <xf numFmtId="0" fontId="43" fillId="38" borderId="23" applyBorder="0"/>
    <xf numFmtId="4" fontId="20" fillId="14" borderId="8" applyNumberFormat="0" applyProtection="0">
      <alignment vertical="center"/>
    </xf>
    <xf numFmtId="4" fontId="20" fillId="14" borderId="8" applyNumberFormat="0" applyProtection="0">
      <alignment vertical="center"/>
    </xf>
    <xf numFmtId="4" fontId="20"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0" fillId="14" borderId="8" applyNumberFormat="0" applyProtection="0">
      <alignment horizontal="left" vertical="center" indent="1"/>
    </xf>
    <xf numFmtId="4" fontId="20" fillId="14" borderId="8" applyNumberFormat="0" applyProtection="0">
      <alignment horizontal="left" vertical="center" indent="1"/>
    </xf>
    <xf numFmtId="4" fontId="20" fillId="14" borderId="8" applyNumberFormat="0" applyProtection="0">
      <alignment horizontal="left" vertical="center" indent="1"/>
    </xf>
    <xf numFmtId="0" fontId="20" fillId="14" borderId="8" applyNumberFormat="0" applyProtection="0">
      <alignment horizontal="left" vertical="top" indent="1"/>
    </xf>
    <xf numFmtId="0" fontId="20" fillId="14" borderId="8" applyNumberFormat="0" applyProtection="0">
      <alignment horizontal="left" vertical="top" indent="1"/>
    </xf>
    <xf numFmtId="0" fontId="20" fillId="14" borderId="8" applyNumberFormat="0" applyProtection="0">
      <alignment horizontal="left" vertical="top" indent="1"/>
    </xf>
    <xf numFmtId="4" fontId="20" fillId="37" borderId="8" applyNumberFormat="0" applyProtection="0">
      <alignment horizontal="right" vertical="center"/>
    </xf>
    <xf numFmtId="4" fontId="20" fillId="37" borderId="8" applyNumberFormat="0" applyProtection="0">
      <alignment horizontal="right" vertical="center"/>
    </xf>
    <xf numFmtId="4" fontId="20"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0" fillId="30" borderId="8" applyNumberFormat="0" applyProtection="0">
      <alignment horizontal="left" vertical="center" indent="1"/>
    </xf>
    <xf numFmtId="4" fontId="20" fillId="30" borderId="8" applyNumberFormat="0" applyProtection="0">
      <alignment horizontal="left" vertical="center" indent="1"/>
    </xf>
    <xf numFmtId="4" fontId="20" fillId="30" borderId="8" applyNumberFormat="0" applyProtection="0">
      <alignment horizontal="left" vertical="center" indent="1"/>
    </xf>
    <xf numFmtId="0" fontId="20" fillId="30" borderId="8" applyNumberFormat="0" applyProtection="0">
      <alignment horizontal="left" vertical="top" indent="1"/>
    </xf>
    <xf numFmtId="0" fontId="20" fillId="30" borderId="8" applyNumberFormat="0" applyProtection="0">
      <alignment horizontal="left" vertical="top" indent="1"/>
    </xf>
    <xf numFmtId="0" fontId="20" fillId="30" borderId="8" applyNumberFormat="0" applyProtection="0">
      <alignment horizontal="left" vertical="top" indent="1"/>
    </xf>
    <xf numFmtId="0" fontId="9" fillId="78" borderId="6"/>
    <xf numFmtId="0" fontId="9" fillId="78" borderId="6"/>
    <xf numFmtId="0" fontId="9" fillId="78" borderId="6"/>
    <xf numFmtId="4" fontId="24" fillId="37" borderId="8" applyNumberFormat="0" applyProtection="0">
      <alignment horizontal="right" vertical="center"/>
    </xf>
    <xf numFmtId="4" fontId="24" fillId="37" borderId="8" applyNumberFormat="0" applyProtection="0">
      <alignment horizontal="right" vertical="center"/>
    </xf>
    <xf numFmtId="0" fontId="28"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58" fillId="0" borderId="18"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27" fillId="0" borderId="0" applyNumberFormat="0" applyFill="0" applyBorder="0" applyAlignment="0" applyProtection="0"/>
    <xf numFmtId="0" fontId="28" fillId="0" borderId="0"/>
    <xf numFmtId="0" fontId="28" fillId="0" borderId="0"/>
    <xf numFmtId="0" fontId="4" fillId="0" borderId="0" applyFont="0" applyFill="0" applyBorder="0" applyAlignment="0" applyProtection="0"/>
    <xf numFmtId="0" fontId="62" fillId="0" borderId="0" applyNumberFormat="0" applyFill="0" applyBorder="0" applyAlignment="0" applyProtection="0"/>
  </cellStyleXfs>
  <cellXfs count="190">
    <xf numFmtId="0" fontId="0" fillId="0" borderId="0" xfId="0"/>
    <xf numFmtId="0" fontId="5" fillId="2" borderId="1" xfId="1" applyFont="1" applyFill="1" applyBorder="1" applyAlignment="1">
      <alignment horizontal="center"/>
    </xf>
    <xf numFmtId="0" fontId="6" fillId="0" borderId="0" xfId="1" applyFont="1" applyAlignment="1">
      <alignment horizontal="center"/>
    </xf>
    <xf numFmtId="0" fontId="5" fillId="0" borderId="0" xfId="1" applyFont="1" applyFill="1" applyBorder="1" applyAlignment="1">
      <alignment horizontal="center"/>
    </xf>
    <xf numFmtId="0" fontId="4" fillId="0" borderId="0" xfId="1" applyFont="1" applyBorder="1" applyAlignment="1">
      <alignment horizontal="center"/>
    </xf>
    <xf numFmtId="0" fontId="5" fillId="2" borderId="0" xfId="1" applyFont="1" applyFill="1" applyBorder="1" applyAlignment="1"/>
    <xf numFmtId="0" fontId="5" fillId="2" borderId="0" xfId="1" applyFont="1" applyFill="1" applyBorder="1" applyAlignment="1">
      <alignment horizontal="center"/>
    </xf>
    <xf numFmtId="0" fontId="59" fillId="0" borderId="25" xfId="0" applyFont="1" applyBorder="1"/>
    <xf numFmtId="0" fontId="8" fillId="0" borderId="0" xfId="0" applyFont="1"/>
    <xf numFmtId="0" fontId="8" fillId="0" borderId="0" xfId="0" applyFont="1" applyAlignment="1">
      <alignment vertical="center"/>
    </xf>
    <xf numFmtId="0" fontId="63" fillId="0" borderId="0" xfId="0" applyFont="1" applyAlignment="1">
      <alignment vertical="center"/>
    </xf>
    <xf numFmtId="0" fontId="64" fillId="0" borderId="0" xfId="824" applyFont="1" applyAlignment="1">
      <alignment vertical="center"/>
    </xf>
    <xf numFmtId="0" fontId="8" fillId="0" borderId="0" xfId="0" applyFont="1" applyAlignment="1">
      <alignment horizontal="left" vertical="center" indent="5"/>
    </xf>
    <xf numFmtId="0" fontId="61" fillId="0" borderId="26" xfId="1" applyFont="1" applyFill="1" applyBorder="1"/>
    <xf numFmtId="0" fontId="65" fillId="0" borderId="25" xfId="1" applyFont="1" applyFill="1" applyBorder="1"/>
    <xf numFmtId="0" fontId="65" fillId="0" borderId="0" xfId="1" applyFont="1" applyFill="1" applyBorder="1"/>
    <xf numFmtId="0" fontId="66" fillId="0" borderId="0" xfId="1" applyFont="1"/>
    <xf numFmtId="0" fontId="67" fillId="0" borderId="0" xfId="1" applyFont="1"/>
    <xf numFmtId="0" fontId="68" fillId="0" borderId="0" xfId="1" applyFont="1"/>
    <xf numFmtId="0" fontId="67" fillId="0" borderId="0" xfId="1" applyFont="1" applyBorder="1"/>
    <xf numFmtId="0" fontId="67" fillId="0" borderId="2" xfId="1" applyFont="1" applyBorder="1"/>
    <xf numFmtId="0" fontId="66" fillId="0" borderId="0" xfId="1" applyFont="1" applyAlignment="1"/>
    <xf numFmtId="0" fontId="66" fillId="0" borderId="0" xfId="1" applyFont="1" applyFill="1" applyBorder="1"/>
    <xf numFmtId="0" fontId="67" fillId="0" borderId="0" xfId="1" applyFont="1" applyFill="1" applyBorder="1"/>
    <xf numFmtId="0" fontId="66" fillId="0" borderId="0" xfId="1" applyFont="1" applyBorder="1"/>
    <xf numFmtId="0" fontId="66" fillId="0" borderId="0" xfId="1" applyFont="1" applyFill="1"/>
    <xf numFmtId="0" fontId="65" fillId="2" borderId="2" xfId="1" applyFont="1" applyFill="1" applyBorder="1"/>
    <xf numFmtId="0" fontId="65" fillId="2" borderId="3" xfId="1" applyFont="1" applyFill="1" applyBorder="1"/>
    <xf numFmtId="0" fontId="66" fillId="0" borderId="0" xfId="1" applyFont="1" applyAlignment="1">
      <alignment vertical="center"/>
    </xf>
    <xf numFmtId="0" fontId="66" fillId="0" borderId="0" xfId="1" applyFont="1" applyBorder="1" applyAlignment="1">
      <alignment vertical="center"/>
    </xf>
    <xf numFmtId="0" fontId="68" fillId="0" borderId="0" xfId="1" applyFont="1" applyBorder="1" applyAlignment="1">
      <alignment horizontal="center" vertical="center" wrapText="1"/>
    </xf>
    <xf numFmtId="0" fontId="66" fillId="0" borderId="25" xfId="1" applyFont="1" applyBorder="1"/>
    <xf numFmtId="0" fontId="68" fillId="0" borderId="0" xfId="1" applyFont="1" applyBorder="1" applyAlignment="1">
      <alignment horizontal="right"/>
    </xf>
    <xf numFmtId="0" fontId="66" fillId="3" borderId="25" xfId="1" applyFont="1" applyFill="1" applyBorder="1"/>
    <xf numFmtId="0" fontId="66" fillId="3" borderId="0" xfId="1" applyFont="1" applyFill="1" applyBorder="1"/>
    <xf numFmtId="166" fontId="69" fillId="0" borderId="0" xfId="1" applyNumberFormat="1" applyFont="1" applyBorder="1" applyAlignment="1"/>
    <xf numFmtId="165" fontId="68" fillId="0" borderId="0" xfId="1" applyNumberFormat="1" applyFont="1" applyBorder="1" applyAlignment="1">
      <alignment horizontal="right"/>
    </xf>
    <xf numFmtId="0" fontId="67" fillId="3" borderId="25" xfId="1" applyFont="1" applyFill="1" applyBorder="1"/>
    <xf numFmtId="165" fontId="69" fillId="0" borderId="0" xfId="1" applyNumberFormat="1" applyFont="1" applyBorder="1" applyAlignment="1"/>
    <xf numFmtId="0" fontId="67" fillId="0" borderId="25" xfId="1" applyFont="1" applyBorder="1"/>
    <xf numFmtId="165" fontId="67" fillId="0" borderId="3" xfId="1" applyNumberFormat="1" applyFont="1" applyFill="1" applyBorder="1" applyAlignment="1"/>
    <xf numFmtId="165" fontId="66" fillId="0" borderId="0" xfId="1" applyNumberFormat="1" applyFont="1" applyBorder="1" applyAlignment="1"/>
    <xf numFmtId="165" fontId="66" fillId="3" borderId="0" xfId="1" applyNumberFormat="1" applyFont="1" applyFill="1" applyBorder="1" applyAlignment="1"/>
    <xf numFmtId="165" fontId="67" fillId="0" borderId="3" xfId="1" applyNumberFormat="1" applyFont="1" applyBorder="1" applyAlignment="1"/>
    <xf numFmtId="165" fontId="66" fillId="0" borderId="0" xfId="1" applyNumberFormat="1" applyFont="1" applyFill="1" applyBorder="1" applyAlignment="1"/>
    <xf numFmtId="0" fontId="67" fillId="3" borderId="0" xfId="1" applyFont="1" applyFill="1" applyBorder="1"/>
    <xf numFmtId="0" fontId="66" fillId="0" borderId="0" xfId="1" quotePrefix="1" applyFont="1" applyBorder="1"/>
    <xf numFmtId="0" fontId="67" fillId="0" borderId="0" xfId="1" quotePrefix="1" applyFont="1" applyBorder="1"/>
    <xf numFmtId="165" fontId="66" fillId="0" borderId="0" xfId="1" applyNumberFormat="1" applyFont="1" applyBorder="1" applyAlignment="1">
      <alignment horizontal="right"/>
    </xf>
    <xf numFmtId="0" fontId="65" fillId="2" borderId="25" xfId="1" applyFont="1" applyFill="1" applyBorder="1"/>
    <xf numFmtId="0" fontId="65" fillId="2" borderId="0" xfId="1" applyFont="1" applyFill="1" applyBorder="1"/>
    <xf numFmtId="165" fontId="65" fillId="2" borderId="0" xfId="1" applyNumberFormat="1" applyFont="1" applyFill="1" applyBorder="1" applyAlignment="1">
      <alignment horizontal="right"/>
    </xf>
    <xf numFmtId="0" fontId="67" fillId="0" borderId="25" xfId="1" applyFont="1" applyFill="1" applyBorder="1"/>
    <xf numFmtId="165" fontId="65" fillId="0" borderId="0" xfId="1" applyNumberFormat="1" applyFont="1" applyFill="1" applyBorder="1" applyAlignment="1">
      <alignment horizontal="right"/>
    </xf>
    <xf numFmtId="0" fontId="67" fillId="0" borderId="0" xfId="1" applyFont="1" applyFill="1"/>
    <xf numFmtId="165" fontId="70" fillId="0" borderId="0" xfId="1" applyNumberFormat="1" applyFont="1" applyFill="1" applyBorder="1" applyAlignment="1"/>
    <xf numFmtId="165" fontId="69" fillId="0" borderId="0" xfId="1" applyNumberFormat="1" applyFont="1" applyFill="1" applyBorder="1" applyAlignment="1"/>
    <xf numFmtId="165" fontId="66" fillId="80" borderId="0" xfId="1" applyNumberFormat="1" applyFont="1" applyFill="1" applyBorder="1" applyAlignment="1"/>
    <xf numFmtId="165" fontId="66" fillId="0" borderId="3" xfId="1" applyNumberFormat="1" applyFont="1" applyFill="1" applyBorder="1" applyAlignment="1"/>
    <xf numFmtId="165" fontId="66" fillId="0" borderId="0" xfId="823" applyNumberFormat="1" applyFont="1" applyFill="1" applyBorder="1" applyAlignment="1"/>
    <xf numFmtId="165" fontId="66" fillId="3" borderId="0" xfId="823" applyNumberFormat="1" applyFont="1" applyFill="1" applyBorder="1" applyAlignment="1"/>
    <xf numFmtId="167" fontId="70" fillId="0" borderId="0" xfId="1" applyNumberFormat="1" applyFont="1" applyFill="1" applyBorder="1" applyAlignment="1"/>
    <xf numFmtId="167" fontId="69" fillId="0" borderId="0" xfId="1" applyNumberFormat="1" applyFont="1" applyFill="1" applyBorder="1" applyAlignment="1"/>
    <xf numFmtId="165" fontId="66" fillId="0" borderId="0" xfId="1" applyNumberFormat="1" applyFont="1"/>
    <xf numFmtId="0" fontId="6" fillId="0" borderId="0" xfId="1" applyFont="1" applyAlignment="1"/>
    <xf numFmtId="0" fontId="4" fillId="0" borderId="0" xfId="1" applyFont="1" applyBorder="1" applyAlignment="1"/>
    <xf numFmtId="0" fontId="5" fillId="0" borderId="0" xfId="1" applyFont="1" applyFill="1" applyBorder="1" applyAlignment="1"/>
    <xf numFmtId="0" fontId="5" fillId="2" borderId="3" xfId="1" applyFont="1" applyFill="1" applyBorder="1" applyAlignment="1"/>
    <xf numFmtId="0" fontId="4" fillId="0" borderId="0" xfId="1" applyFont="1" applyBorder="1" applyAlignment="1">
      <alignment vertical="center"/>
    </xf>
    <xf numFmtId="0" fontId="4" fillId="3" borderId="0" xfId="1" applyFont="1" applyFill="1" applyBorder="1" applyAlignment="1"/>
    <xf numFmtId="0" fontId="6" fillId="0" borderId="0" xfId="1" applyFont="1" applyBorder="1" applyAlignment="1"/>
    <xf numFmtId="0" fontId="6" fillId="3" borderId="0" xfId="1" applyFont="1" applyFill="1" applyBorder="1" applyAlignment="1"/>
    <xf numFmtId="0" fontId="4" fillId="0" borderId="0" xfId="1" applyFont="1" applyFill="1" applyBorder="1" applyAlignment="1"/>
    <xf numFmtId="0" fontId="4" fillId="0" borderId="0" xfId="1" applyFont="1" applyAlignment="1"/>
    <xf numFmtId="0" fontId="66" fillId="0" borderId="25" xfId="1" applyFont="1" applyFill="1" applyBorder="1"/>
    <xf numFmtId="0" fontId="71" fillId="3" borderId="2" xfId="1" applyFont="1" applyFill="1" applyBorder="1"/>
    <xf numFmtId="0" fontId="5" fillId="2" borderId="3" xfId="1" applyFont="1" applyFill="1" applyBorder="1" applyAlignment="1">
      <alignment horizontal="center"/>
    </xf>
    <xf numFmtId="0" fontId="61" fillId="0" borderId="0" xfId="1" applyFont="1" applyFill="1" applyBorder="1"/>
    <xf numFmtId="0" fontId="67" fillId="3" borderId="2" xfId="1" applyFont="1" applyFill="1" applyBorder="1"/>
    <xf numFmtId="0" fontId="65" fillId="3" borderId="3" xfId="1" applyFont="1" applyFill="1" applyBorder="1"/>
    <xf numFmtId="0" fontId="65" fillId="3" borderId="3" xfId="1" applyFont="1" applyFill="1" applyBorder="1" applyAlignment="1"/>
    <xf numFmtId="0" fontId="67" fillId="0" borderId="0" xfId="1" applyFont="1" applyAlignment="1"/>
    <xf numFmtId="0" fontId="67" fillId="0" borderId="7" xfId="1" applyFont="1" applyBorder="1"/>
    <xf numFmtId="0" fontId="65" fillId="2" borderId="3" xfId="1" applyFont="1" applyFill="1" applyBorder="1" applyAlignment="1"/>
    <xf numFmtId="0" fontId="65" fillId="0" borderId="0" xfId="1" applyFont="1" applyFill="1" applyBorder="1" applyAlignment="1"/>
    <xf numFmtId="0" fontId="66" fillId="0" borderId="0" xfId="1" applyFont="1" applyFill="1" applyBorder="1" applyAlignment="1">
      <alignment vertical="center"/>
    </xf>
    <xf numFmtId="0" fontId="66" fillId="0" borderId="0" xfId="1" applyFont="1" applyBorder="1" applyAlignment="1"/>
    <xf numFmtId="0" fontId="66" fillId="3" borderId="0" xfId="1" applyFont="1" applyFill="1" applyBorder="1" applyAlignment="1"/>
    <xf numFmtId="164" fontId="69" fillId="0" borderId="0" xfId="1" applyNumberFormat="1" applyFont="1" applyBorder="1" applyAlignment="1"/>
    <xf numFmtId="175" fontId="68" fillId="0" borderId="0" xfId="1" applyNumberFormat="1" applyFont="1" applyBorder="1" applyAlignment="1">
      <alignment horizontal="right"/>
    </xf>
    <xf numFmtId="175" fontId="69" fillId="0" borderId="0" xfId="1" applyNumberFormat="1" applyFont="1" applyBorder="1" applyAlignment="1"/>
    <xf numFmtId="175" fontId="69" fillId="0" borderId="0" xfId="1" applyNumberFormat="1" applyFont="1" applyFill="1" applyBorder="1" applyAlignment="1"/>
    <xf numFmtId="0" fontId="67" fillId="0" borderId="0" xfId="1" applyFont="1" applyBorder="1" applyAlignment="1"/>
    <xf numFmtId="175" fontId="67" fillId="0" borderId="3" xfId="1" applyNumberFormat="1" applyFont="1" applyBorder="1" applyAlignment="1"/>
    <xf numFmtId="175" fontId="66" fillId="0" borderId="0" xfId="1" applyNumberFormat="1" applyFont="1" applyBorder="1" applyAlignment="1"/>
    <xf numFmtId="175" fontId="66" fillId="3" borderId="0" xfId="1" applyNumberFormat="1" applyFont="1" applyFill="1" applyBorder="1" applyAlignment="1"/>
    <xf numFmtId="0" fontId="67" fillId="3" borderId="25" xfId="110" applyFont="1" applyFill="1" applyBorder="1"/>
    <xf numFmtId="0" fontId="67" fillId="3" borderId="0" xfId="110" applyFont="1" applyFill="1" applyBorder="1"/>
    <xf numFmtId="175" fontId="67" fillId="0" borderId="3" xfId="1" applyNumberFormat="1" applyFont="1" applyFill="1" applyBorder="1" applyAlignment="1"/>
    <xf numFmtId="0" fontId="67" fillId="3" borderId="0" xfId="1" applyFont="1" applyFill="1" applyBorder="1" applyAlignment="1"/>
    <xf numFmtId="0" fontId="67" fillId="3" borderId="25" xfId="110" applyFont="1" applyFill="1" applyBorder="1" applyAlignment="1"/>
    <xf numFmtId="0" fontId="67" fillId="3" borderId="0" xfId="110" applyFont="1" applyFill="1" applyBorder="1" applyAlignment="1"/>
    <xf numFmtId="175" fontId="66" fillId="0" borderId="0" xfId="1" applyNumberFormat="1" applyFont="1" applyBorder="1" applyAlignment="1">
      <alignment horizontal="right"/>
    </xf>
    <xf numFmtId="0" fontId="65" fillId="2" borderId="0" xfId="1" applyFont="1" applyFill="1" applyBorder="1" applyAlignment="1"/>
    <xf numFmtId="175" fontId="65" fillId="2" borderId="0" xfId="1" applyNumberFormat="1" applyFont="1" applyFill="1" applyBorder="1" applyAlignment="1">
      <alignment horizontal="right"/>
    </xf>
    <xf numFmtId="175" fontId="65" fillId="0" borderId="0" xfId="1" applyNumberFormat="1" applyFont="1" applyFill="1" applyBorder="1" applyAlignment="1">
      <alignment horizontal="right"/>
    </xf>
    <xf numFmtId="175" fontId="65" fillId="2" borderId="0" xfId="1" applyNumberFormat="1" applyFont="1" applyFill="1" applyBorder="1"/>
    <xf numFmtId="175" fontId="67" fillId="0" borderId="0" xfId="1" applyNumberFormat="1" applyFont="1" applyFill="1" applyBorder="1" applyAlignment="1">
      <alignment horizontal="right"/>
    </xf>
    <xf numFmtId="0" fontId="59" fillId="0" borderId="0" xfId="0" applyFont="1" applyBorder="1" applyAlignment="1">
      <alignment vertical="center"/>
    </xf>
    <xf numFmtId="175" fontId="69" fillId="0" borderId="0" xfId="1" applyNumberFormat="1" applyFont="1" applyFill="1" applyBorder="1" applyAlignment="1">
      <alignment horizontal="right"/>
    </xf>
    <xf numFmtId="0" fontId="65" fillId="2" borderId="4" xfId="1" applyFont="1" applyFill="1" applyBorder="1"/>
    <xf numFmtId="0" fontId="68" fillId="0" borderId="26" xfId="1" applyFont="1" applyBorder="1" applyAlignment="1">
      <alignment horizontal="right"/>
    </xf>
    <xf numFmtId="0" fontId="66" fillId="3" borderId="26" xfId="1" applyFont="1" applyFill="1" applyBorder="1"/>
    <xf numFmtId="166" fontId="69" fillId="0" borderId="26" xfId="1" applyNumberFormat="1" applyFont="1" applyBorder="1" applyAlignment="1"/>
    <xf numFmtId="165" fontId="68" fillId="0" borderId="26" xfId="1" applyNumberFormat="1" applyFont="1" applyBorder="1" applyAlignment="1">
      <alignment horizontal="right"/>
    </xf>
    <xf numFmtId="165" fontId="69" fillId="0" borderId="26" xfId="1" applyNumberFormat="1" applyFont="1" applyBorder="1" applyAlignment="1"/>
    <xf numFmtId="165" fontId="67" fillId="0" borderId="4" xfId="1" applyNumberFormat="1" applyFont="1" applyFill="1" applyBorder="1" applyAlignment="1"/>
    <xf numFmtId="165" fontId="66" fillId="0" borderId="26" xfId="1" applyNumberFormat="1" applyFont="1" applyBorder="1" applyAlignment="1"/>
    <xf numFmtId="165" fontId="66" fillId="3" borderId="26" xfId="1" applyNumberFormat="1" applyFont="1" applyFill="1" applyBorder="1" applyAlignment="1"/>
    <xf numFmtId="165" fontId="67" fillId="0" borderId="4" xfId="1" applyNumberFormat="1" applyFont="1" applyBorder="1" applyAlignment="1"/>
    <xf numFmtId="165" fontId="66" fillId="0" borderId="26" xfId="1" applyNumberFormat="1" applyFont="1" applyFill="1" applyBorder="1" applyAlignment="1"/>
    <xf numFmtId="165" fontId="66" fillId="0" borderId="26" xfId="1" applyNumberFormat="1" applyFont="1" applyBorder="1" applyAlignment="1">
      <alignment horizontal="right"/>
    </xf>
    <xf numFmtId="165" fontId="65" fillId="2" borderId="26" xfId="1" applyNumberFormat="1" applyFont="1" applyFill="1" applyBorder="1" applyAlignment="1">
      <alignment horizontal="right"/>
    </xf>
    <xf numFmtId="165" fontId="65" fillId="0" borderId="26" xfId="1" applyNumberFormat="1" applyFont="1" applyFill="1" applyBorder="1" applyAlignment="1">
      <alignment horizontal="right"/>
    </xf>
    <xf numFmtId="165" fontId="70" fillId="0" borderId="26" xfId="1" applyNumberFormat="1" applyFont="1" applyFill="1" applyBorder="1" applyAlignment="1"/>
    <xf numFmtId="165" fontId="66" fillId="80" borderId="26" xfId="1" applyNumberFormat="1" applyFont="1" applyFill="1" applyBorder="1" applyAlignment="1"/>
    <xf numFmtId="0" fontId="65" fillId="2" borderId="27" xfId="1" applyFont="1" applyFill="1" applyBorder="1"/>
    <xf numFmtId="0" fontId="65" fillId="2" borderId="1" xfId="1" applyFont="1" applyFill="1" applyBorder="1"/>
    <xf numFmtId="0" fontId="5" fillId="2" borderId="1" xfId="1" applyFont="1" applyFill="1" applyBorder="1" applyAlignment="1"/>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5" fillId="3" borderId="3" xfId="1" applyFont="1" applyFill="1" applyBorder="1" applyAlignment="1"/>
    <xf numFmtId="0" fontId="65" fillId="3" borderId="4" xfId="1" applyFont="1" applyFill="1" applyBorder="1"/>
    <xf numFmtId="0" fontId="6" fillId="0" borderId="0" xfId="1" applyFont="1" applyBorder="1" applyAlignment="1">
      <alignment horizontal="center"/>
    </xf>
    <xf numFmtId="0" fontId="5" fillId="3" borderId="3" xfId="1" applyFont="1" applyFill="1" applyBorder="1" applyAlignment="1">
      <alignment horizontal="center"/>
    </xf>
    <xf numFmtId="0" fontId="6" fillId="0" borderId="0" xfId="1" applyFont="1" applyBorder="1" applyAlignment="1">
      <alignment horizontal="center" vertical="center" wrapText="1"/>
    </xf>
    <xf numFmtId="0" fontId="4" fillId="3" borderId="0" xfId="1" applyFont="1" applyFill="1" applyBorder="1" applyAlignment="1">
      <alignment horizontal="center"/>
    </xf>
    <xf numFmtId="0" fontId="4" fillId="3" borderId="0" xfId="1" quotePrefix="1" applyFont="1" applyFill="1" applyBorder="1" applyAlignment="1">
      <alignment horizontal="center"/>
    </xf>
    <xf numFmtId="0" fontId="4" fillId="0" borderId="0" xfId="1" quotePrefix="1" applyFont="1" applyBorder="1" applyAlignment="1">
      <alignment horizontal="center"/>
    </xf>
    <xf numFmtId="0" fontId="6" fillId="3" borderId="0" xfId="1" applyFont="1" applyFill="1" applyBorder="1" applyAlignment="1">
      <alignment horizontal="center"/>
    </xf>
    <xf numFmtId="0" fontId="4" fillId="0" borderId="0" xfId="1" applyFont="1" applyFill="1" applyBorder="1" applyAlignment="1">
      <alignment horizontal="center"/>
    </xf>
    <xf numFmtId="167" fontId="4" fillId="0" borderId="0" xfId="1" applyNumberFormat="1" applyFont="1" applyFill="1" applyBorder="1" applyAlignment="1">
      <alignment horizontal="center"/>
    </xf>
    <xf numFmtId="0" fontId="4" fillId="0" borderId="0" xfId="1" applyFont="1" applyAlignment="1">
      <alignment horizontal="center"/>
    </xf>
    <xf numFmtId="15" fontId="4" fillId="0" borderId="0" xfId="1" applyNumberFormat="1" applyFont="1" applyFill="1" applyBorder="1" applyAlignment="1">
      <alignment horizontal="center"/>
    </xf>
    <xf numFmtId="164" fontId="4" fillId="0" borderId="0" xfId="1" applyNumberFormat="1" applyFont="1" applyBorder="1" applyAlignment="1">
      <alignment horizontal="center"/>
    </xf>
    <xf numFmtId="0" fontId="4" fillId="0" borderId="0" xfId="1" applyFont="1" applyBorder="1" applyAlignment="1">
      <alignment horizontal="center" wrapText="1"/>
    </xf>
    <xf numFmtId="164" fontId="69" fillId="0" borderId="26" xfId="1" applyNumberFormat="1" applyFont="1" applyBorder="1" applyAlignment="1"/>
    <xf numFmtId="175" fontId="68" fillId="0" borderId="26" xfId="1" applyNumberFormat="1" applyFont="1" applyBorder="1" applyAlignment="1">
      <alignment horizontal="right"/>
    </xf>
    <xf numFmtId="175" fontId="69" fillId="0" borderId="26" xfId="1" applyNumberFormat="1" applyFont="1" applyBorder="1" applyAlignment="1"/>
    <xf numFmtId="175" fontId="67" fillId="0" borderId="4" xfId="1" applyNumberFormat="1" applyFont="1" applyBorder="1" applyAlignment="1"/>
    <xf numFmtId="175" fontId="66" fillId="0" borderId="26" xfId="1" applyNumberFormat="1" applyFont="1" applyBorder="1" applyAlignment="1"/>
    <xf numFmtId="175" fontId="66" fillId="3" borderId="26" xfId="1" applyNumberFormat="1" applyFont="1" applyFill="1" applyBorder="1" applyAlignment="1"/>
    <xf numFmtId="175" fontId="69" fillId="0" borderId="26" xfId="1" applyNumberFormat="1" applyFont="1" applyFill="1" applyBorder="1" applyAlignment="1"/>
    <xf numFmtId="175" fontId="67" fillId="0" borderId="4" xfId="1" applyNumberFormat="1" applyFont="1" applyFill="1" applyBorder="1" applyAlignment="1"/>
    <xf numFmtId="175" fontId="66" fillId="0" borderId="26" xfId="1" applyNumberFormat="1" applyFont="1" applyBorder="1" applyAlignment="1">
      <alignment horizontal="right"/>
    </xf>
    <xf numFmtId="175" fontId="65" fillId="2" borderId="26"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2" borderId="26" xfId="1" applyNumberFormat="1" applyFont="1" applyFill="1" applyBorder="1"/>
    <xf numFmtId="175" fontId="67" fillId="0" borderId="26" xfId="1" applyNumberFormat="1" applyFont="1" applyFill="1" applyBorder="1" applyAlignment="1">
      <alignment horizontal="right"/>
    </xf>
    <xf numFmtId="0" fontId="67" fillId="0" borderId="27" xfId="1" applyFont="1" applyFill="1" applyBorder="1"/>
    <xf numFmtId="0" fontId="67" fillId="0" borderId="1" xfId="1" applyFont="1" applyFill="1" applyBorder="1"/>
    <xf numFmtId="0" fontId="65" fillId="0" borderId="1" xfId="1" applyFont="1" applyFill="1" applyBorder="1" applyAlignment="1"/>
    <xf numFmtId="0" fontId="5" fillId="0" borderId="1" xfId="1" applyFont="1" applyFill="1" applyBorder="1" applyAlignment="1">
      <alignment horizontal="center"/>
    </xf>
    <xf numFmtId="175" fontId="69"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175" fontId="65" fillId="0" borderId="28" xfId="1" applyNumberFormat="1" applyFont="1" applyFill="1" applyBorder="1" applyAlignment="1">
      <alignment horizontal="right"/>
    </xf>
    <xf numFmtId="0" fontId="65" fillId="3" borderId="4" xfId="1" applyFont="1" applyFill="1" applyBorder="1" applyAlignment="1"/>
    <xf numFmtId="175" fontId="72" fillId="0" borderId="0" xfId="1" applyNumberFormat="1" applyFont="1" applyFill="1" applyBorder="1" applyAlignment="1">
      <alignment horizontal="right"/>
    </xf>
    <xf numFmtId="0" fontId="67" fillId="3" borderId="0" xfId="1" quotePrefix="1" applyFont="1" applyFill="1" applyBorder="1" applyAlignment="1">
      <alignment horizontal="center"/>
    </xf>
    <xf numFmtId="0" fontId="59" fillId="0" borderId="0" xfId="1" applyFont="1" applyBorder="1" applyAlignment="1">
      <alignment horizontal="center"/>
    </xf>
    <xf numFmtId="0" fontId="59" fillId="0" borderId="26" xfId="1" applyFont="1" applyBorder="1" applyAlignment="1">
      <alignment horizontal="center"/>
    </xf>
    <xf numFmtId="0" fontId="68" fillId="0" borderId="0" xfId="1" applyFont="1" applyBorder="1" applyAlignment="1">
      <alignment horizontal="center"/>
    </xf>
    <xf numFmtId="0" fontId="68" fillId="0" borderId="26" xfId="1" applyFont="1" applyBorder="1" applyAlignment="1">
      <alignment horizontal="center"/>
    </xf>
    <xf numFmtId="0" fontId="68" fillId="0" borderId="26" xfId="1" applyFont="1" applyBorder="1" applyAlignment="1">
      <alignment horizontal="center" vertical="center"/>
    </xf>
    <xf numFmtId="176" fontId="65" fillId="2" borderId="3" xfId="1" applyNumberFormat="1" applyFont="1" applyFill="1" applyBorder="1"/>
    <xf numFmtId="0" fontId="43" fillId="0" borderId="0" xfId="1" quotePrefix="1" applyFont="1" applyBorder="1" applyAlignment="1">
      <alignment wrapText="1"/>
    </xf>
    <xf numFmtId="175" fontId="75" fillId="0" borderId="0" xfId="1" applyNumberFormat="1" applyFont="1" applyBorder="1" applyAlignment="1"/>
    <xf numFmtId="175" fontId="75" fillId="0" borderId="26" xfId="1" applyNumberFormat="1" applyFont="1" applyBorder="1" applyAlignment="1"/>
    <xf numFmtId="165" fontId="75" fillId="0" borderId="0" xfId="1" applyNumberFormat="1" applyFont="1" applyBorder="1" applyAlignment="1"/>
    <xf numFmtId="165" fontId="75" fillId="0" borderId="26" xfId="1" applyNumberFormat="1" applyFont="1" applyBorder="1" applyAlignment="1"/>
    <xf numFmtId="0" fontId="6" fillId="0" borderId="0" xfId="1" quotePrefix="1" applyFont="1" applyBorder="1" applyAlignment="1">
      <alignment horizontal="center" wrapText="1"/>
    </xf>
    <xf numFmtId="0" fontId="65" fillId="2" borderId="3" xfId="1" applyFont="1" applyFill="1" applyBorder="1" applyAlignment="1">
      <alignment horizontal="center"/>
    </xf>
    <xf numFmtId="0" fontId="65" fillId="2" borderId="4" xfId="1" applyFont="1" applyFill="1" applyBorder="1" applyAlignment="1">
      <alignment horizontal="center"/>
    </xf>
    <xf numFmtId="0" fontId="67" fillId="81" borderId="0" xfId="1" applyFont="1" applyFill="1"/>
    <xf numFmtId="0" fontId="76" fillId="0" borderId="25" xfId="1" applyFont="1" applyBorder="1" applyAlignment="1">
      <alignment vertical="center" wrapText="1"/>
    </xf>
    <xf numFmtId="0" fontId="76" fillId="0" borderId="25" xfId="1" applyFont="1" applyBorder="1" applyAlignment="1">
      <alignment vertic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175" fontId="65" fillId="2" borderId="3" xfId="1" applyNumberFormat="1" applyFont="1" applyFill="1" applyBorder="1"/>
    <xf numFmtId="175" fontId="65" fillId="2" borderId="4" xfId="1" applyNumberFormat="1" applyFont="1" applyFill="1" applyBorder="1"/>
  </cellXfs>
  <cellStyles count="825">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0"/>
  <sheetViews>
    <sheetView showGridLines="0" tabSelected="1" workbookViewId="0"/>
  </sheetViews>
  <sheetFormatPr defaultRowHeight="12.75"/>
  <cols>
    <col min="1" max="1" width="5" style="8" customWidth="1"/>
    <col min="2" max="2" width="9.140625" style="8" customWidth="1"/>
    <col min="3" max="16384" width="9.140625" style="8"/>
  </cols>
  <sheetData>
    <row r="1" spans="2:2">
      <c r="B1" s="10" t="s">
        <v>127</v>
      </c>
    </row>
    <row r="4" spans="2:2">
      <c r="B4" s="10" t="s">
        <v>126</v>
      </c>
    </row>
    <row r="5" spans="2:2">
      <c r="B5" s="9"/>
    </row>
    <row r="6" spans="2:2">
      <c r="B6" s="9" t="s">
        <v>186</v>
      </c>
    </row>
    <row r="7" spans="2:2" ht="22.5" customHeight="1">
      <c r="B7" s="10" t="s">
        <v>127</v>
      </c>
    </row>
    <row r="8" spans="2:2" ht="17.25" customHeight="1">
      <c r="B8" s="9" t="s">
        <v>166</v>
      </c>
    </row>
    <row r="9" spans="2:2">
      <c r="B9" s="9" t="s">
        <v>197</v>
      </c>
    </row>
    <row r="10" spans="2:2">
      <c r="B10" s="9" t="s">
        <v>198</v>
      </c>
    </row>
    <row r="11" spans="2:2">
      <c r="B11" s="9" t="s">
        <v>187</v>
      </c>
    </row>
    <row r="12" spans="2:2" ht="28.5" customHeight="1">
      <c r="B12" s="9" t="s">
        <v>188</v>
      </c>
    </row>
    <row r="13" spans="2:2">
      <c r="B13" s="9" t="s">
        <v>189</v>
      </c>
    </row>
    <row r="14" spans="2:2" ht="24" customHeight="1">
      <c r="B14" s="9" t="s">
        <v>192</v>
      </c>
    </row>
    <row r="15" spans="2:2">
      <c r="B15" s="10" t="s">
        <v>128</v>
      </c>
    </row>
    <row r="16" spans="2:2">
      <c r="B16" s="10"/>
    </row>
    <row r="17" spans="2:3">
      <c r="B17" s="9" t="s">
        <v>190</v>
      </c>
    </row>
    <row r="18" spans="2:3">
      <c r="B18" s="9" t="s">
        <v>129</v>
      </c>
      <c r="C18" s="9" t="s">
        <v>130</v>
      </c>
    </row>
    <row r="19" spans="2:3">
      <c r="B19" s="9" t="s">
        <v>129</v>
      </c>
      <c r="C19" s="9" t="s">
        <v>131</v>
      </c>
    </row>
    <row r="20" spans="2:3">
      <c r="B20" s="9" t="s">
        <v>129</v>
      </c>
      <c r="C20" s="9" t="s">
        <v>132</v>
      </c>
    </row>
    <row r="21" spans="2:3">
      <c r="B21" s="9" t="s">
        <v>129</v>
      </c>
      <c r="C21" s="9" t="s">
        <v>191</v>
      </c>
    </row>
    <row r="22" spans="2:3">
      <c r="B22" s="9" t="s">
        <v>129</v>
      </c>
      <c r="C22" s="9" t="s">
        <v>170</v>
      </c>
    </row>
    <row r="23" spans="2:3">
      <c r="B23" s="9"/>
      <c r="C23" s="9"/>
    </row>
    <row r="24" spans="2:3">
      <c r="B24" s="9" t="s">
        <v>167</v>
      </c>
    </row>
    <row r="25" spans="2:3">
      <c r="B25" s="11"/>
    </row>
    <row r="26" spans="2:3" ht="15" customHeight="1">
      <c r="B26" s="11"/>
    </row>
    <row r="27" spans="2:3">
      <c r="B27" s="10" t="s">
        <v>133</v>
      </c>
    </row>
    <row r="28" spans="2:3">
      <c r="B28" s="9"/>
    </row>
    <row r="29" spans="2:3">
      <c r="B29" s="9" t="s">
        <v>134</v>
      </c>
    </row>
    <row r="30" spans="2:3">
      <c r="B30" s="9"/>
    </row>
    <row r="31" spans="2:3">
      <c r="B31" s="12" t="s">
        <v>171</v>
      </c>
    </row>
    <row r="32" spans="2:3">
      <c r="B32" s="12" t="s">
        <v>172</v>
      </c>
    </row>
    <row r="33" spans="2:3">
      <c r="B33" s="12"/>
    </row>
    <row r="34" spans="2:3">
      <c r="B34" s="10" t="s">
        <v>173</v>
      </c>
    </row>
    <row r="35" spans="2:3">
      <c r="B35" s="10"/>
    </row>
    <row r="36" spans="2:3">
      <c r="B36" s="9" t="s">
        <v>135</v>
      </c>
    </row>
    <row r="37" spans="2:3">
      <c r="B37" s="9" t="s">
        <v>136</v>
      </c>
    </row>
    <row r="38" spans="2:3">
      <c r="B38" s="9" t="s">
        <v>137</v>
      </c>
    </row>
    <row r="39" spans="2:3">
      <c r="B39" s="9" t="s">
        <v>138</v>
      </c>
      <c r="C39" s="9" t="s">
        <v>139</v>
      </c>
    </row>
    <row r="40" spans="2:3">
      <c r="B40" s="9" t="s">
        <v>140</v>
      </c>
      <c r="C40" s="9" t="s">
        <v>141</v>
      </c>
    </row>
    <row r="41" spans="2:3">
      <c r="B41" s="9" t="s">
        <v>142</v>
      </c>
      <c r="C41" s="9" t="s">
        <v>143</v>
      </c>
    </row>
    <row r="42" spans="2:3">
      <c r="B42" s="9" t="s">
        <v>144</v>
      </c>
      <c r="C42" s="9" t="s">
        <v>145</v>
      </c>
    </row>
    <row r="43" spans="2:3">
      <c r="B43" s="9" t="s">
        <v>146</v>
      </c>
      <c r="C43" s="9" t="s">
        <v>147</v>
      </c>
    </row>
    <row r="44" spans="2:3">
      <c r="B44" s="9" t="s">
        <v>148</v>
      </c>
      <c r="C44" s="9" t="s">
        <v>149</v>
      </c>
    </row>
    <row r="45" spans="2:3">
      <c r="B45" s="9"/>
      <c r="C45" s="9"/>
    </row>
    <row r="46" spans="2:3">
      <c r="B46" s="9" t="s">
        <v>199</v>
      </c>
    </row>
    <row r="47" spans="2:3">
      <c r="B47" s="9"/>
    </row>
    <row r="48" spans="2:3">
      <c r="B48" s="10" t="s">
        <v>174</v>
      </c>
    </row>
    <row r="49" spans="2:4">
      <c r="B49" s="10"/>
    </row>
    <row r="50" spans="2:4">
      <c r="B50" s="9" t="s">
        <v>150</v>
      </c>
    </row>
    <row r="51" spans="2:4">
      <c r="B51" s="9" t="s">
        <v>151</v>
      </c>
      <c r="C51" s="9" t="s">
        <v>152</v>
      </c>
    </row>
    <row r="52" spans="2:4">
      <c r="B52" s="9" t="s">
        <v>153</v>
      </c>
    </row>
    <row r="53" spans="2:4">
      <c r="B53" s="9" t="s">
        <v>154</v>
      </c>
      <c r="D53" s="9" t="s">
        <v>155</v>
      </c>
    </row>
    <row r="54" spans="2:4">
      <c r="B54" s="9" t="s">
        <v>156</v>
      </c>
      <c r="D54" s="9" t="s">
        <v>157</v>
      </c>
    </row>
    <row r="55" spans="2:4">
      <c r="B55" s="9" t="s">
        <v>158</v>
      </c>
      <c r="C55" s="9"/>
      <c r="D55" s="9" t="s">
        <v>159</v>
      </c>
    </row>
    <row r="56" spans="2:4" ht="15" customHeight="1">
      <c r="B56" s="9" t="s">
        <v>160</v>
      </c>
      <c r="D56" s="9" t="s">
        <v>161</v>
      </c>
    </row>
    <row r="57" spans="2:4">
      <c r="B57" s="9" t="s">
        <v>162</v>
      </c>
      <c r="C57" s="9"/>
      <c r="D57" s="9" t="s">
        <v>163</v>
      </c>
    </row>
    <row r="58" spans="2:4">
      <c r="B58" s="9" t="s">
        <v>164</v>
      </c>
      <c r="D58" s="9" t="s">
        <v>165</v>
      </c>
    </row>
    <row r="59" spans="2:4">
      <c r="B59" s="9"/>
      <c r="D59" s="9"/>
    </row>
    <row r="60" spans="2:4">
      <c r="B60" s="8" t="s">
        <v>200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O81"/>
  <sheetViews>
    <sheetView showGridLines="0" zoomScale="80" zoomScaleNormal="80" workbookViewId="0"/>
  </sheetViews>
  <sheetFormatPr defaultRowHeight="14.25"/>
  <cols>
    <col min="1" max="1" width="3.5703125" style="16" customWidth="1"/>
    <col min="2" max="2" width="4.5703125" style="16" customWidth="1"/>
    <col min="3" max="3" width="69.42578125" style="16" customWidth="1"/>
    <col min="4" max="4" width="20.85546875" style="16" customWidth="1"/>
    <col min="5" max="5" width="12.140625" style="73" customWidth="1"/>
    <col min="6" max="6" width="15.85546875" style="142" customWidth="1"/>
    <col min="7" max="8" width="12" style="16" customWidth="1"/>
    <col min="9" max="12" width="12" style="24" customWidth="1"/>
    <col min="13" max="14" width="12" style="16" customWidth="1"/>
    <col min="15" max="188" width="9.140625" style="16"/>
    <col min="189" max="189" width="1.7109375" style="16" customWidth="1"/>
    <col min="190" max="190" width="28.5703125" style="16" customWidth="1"/>
    <col min="191" max="191" width="8.42578125" style="16" customWidth="1"/>
    <col min="192" max="192" width="7.5703125" style="16" customWidth="1"/>
    <col min="193" max="200" width="12" style="16" customWidth="1"/>
    <col min="201" max="201" width="1.7109375" style="16" customWidth="1"/>
    <col min="202" max="202" width="9.140625" style="16"/>
    <col min="203" max="236" width="0" style="16" hidden="1" customWidth="1"/>
    <col min="237" max="444" width="9.140625" style="16"/>
    <col min="445" max="445" width="1.7109375" style="16" customWidth="1"/>
    <col min="446" max="446" width="28.5703125" style="16" customWidth="1"/>
    <col min="447" max="447" width="8.42578125" style="16" customWidth="1"/>
    <col min="448" max="448" width="7.5703125" style="16" customWidth="1"/>
    <col min="449" max="456" width="12" style="16" customWidth="1"/>
    <col min="457" max="457" width="1.7109375" style="16" customWidth="1"/>
    <col min="458" max="458" width="9.140625" style="16"/>
    <col min="459" max="492" width="0" style="16" hidden="1" customWidth="1"/>
    <col min="493" max="700" width="9.140625" style="16"/>
    <col min="701" max="701" width="1.7109375" style="16" customWidth="1"/>
    <col min="702" max="702" width="28.5703125" style="16" customWidth="1"/>
    <col min="703" max="703" width="8.42578125" style="16" customWidth="1"/>
    <col min="704" max="704" width="7.5703125" style="16" customWidth="1"/>
    <col min="705" max="712" width="12" style="16" customWidth="1"/>
    <col min="713" max="713" width="1.7109375" style="16" customWidth="1"/>
    <col min="714" max="714" width="9.140625" style="16"/>
    <col min="715" max="748" width="0" style="16" hidden="1" customWidth="1"/>
    <col min="749" max="956" width="9.140625" style="16"/>
    <col min="957" max="957" width="1.7109375" style="16" customWidth="1"/>
    <col min="958" max="958" width="28.5703125" style="16" customWidth="1"/>
    <col min="959" max="959" width="8.42578125" style="16" customWidth="1"/>
    <col min="960" max="960" width="7.5703125" style="16" customWidth="1"/>
    <col min="961" max="968" width="12" style="16" customWidth="1"/>
    <col min="969" max="969" width="1.7109375" style="16" customWidth="1"/>
    <col min="970" max="970" width="9.140625" style="16"/>
    <col min="971" max="1004" width="0" style="16" hidden="1" customWidth="1"/>
    <col min="1005" max="1212" width="9.140625" style="16"/>
    <col min="1213" max="1213" width="1.7109375" style="16" customWidth="1"/>
    <col min="1214" max="1214" width="28.5703125" style="16" customWidth="1"/>
    <col min="1215" max="1215" width="8.42578125" style="16" customWidth="1"/>
    <col min="1216" max="1216" width="7.5703125" style="16" customWidth="1"/>
    <col min="1217" max="1224" width="12" style="16" customWidth="1"/>
    <col min="1225" max="1225" width="1.7109375" style="16" customWidth="1"/>
    <col min="1226" max="1226" width="9.140625" style="16"/>
    <col min="1227" max="1260" width="0" style="16" hidden="1" customWidth="1"/>
    <col min="1261" max="1468" width="9.140625" style="16"/>
    <col min="1469" max="1469" width="1.7109375" style="16" customWidth="1"/>
    <col min="1470" max="1470" width="28.5703125" style="16" customWidth="1"/>
    <col min="1471" max="1471" width="8.42578125" style="16" customWidth="1"/>
    <col min="1472" max="1472" width="7.5703125" style="16" customWidth="1"/>
    <col min="1473" max="1480" width="12" style="16" customWidth="1"/>
    <col min="1481" max="1481" width="1.7109375" style="16" customWidth="1"/>
    <col min="1482" max="1482" width="9.140625" style="16"/>
    <col min="1483" max="1516" width="0" style="16" hidden="1" customWidth="1"/>
    <col min="1517" max="1724" width="9.140625" style="16"/>
    <col min="1725" max="1725" width="1.7109375" style="16" customWidth="1"/>
    <col min="1726" max="1726" width="28.5703125" style="16" customWidth="1"/>
    <col min="1727" max="1727" width="8.42578125" style="16" customWidth="1"/>
    <col min="1728" max="1728" width="7.5703125" style="16" customWidth="1"/>
    <col min="1729" max="1736" width="12" style="16" customWidth="1"/>
    <col min="1737" max="1737" width="1.7109375" style="16" customWidth="1"/>
    <col min="1738" max="1738" width="9.140625" style="16"/>
    <col min="1739" max="1772" width="0" style="16" hidden="1" customWidth="1"/>
    <col min="1773" max="1980" width="9.140625" style="16"/>
    <col min="1981" max="1981" width="1.7109375" style="16" customWidth="1"/>
    <col min="1982" max="1982" width="28.5703125" style="16" customWidth="1"/>
    <col min="1983" max="1983" width="8.42578125" style="16" customWidth="1"/>
    <col min="1984" max="1984" width="7.5703125" style="16" customWidth="1"/>
    <col min="1985" max="1992" width="12" style="16" customWidth="1"/>
    <col min="1993" max="1993" width="1.7109375" style="16" customWidth="1"/>
    <col min="1994" max="1994" width="9.140625" style="16"/>
    <col min="1995" max="2028" width="0" style="16" hidden="1" customWidth="1"/>
    <col min="2029" max="2236" width="9.140625" style="16"/>
    <col min="2237" max="2237" width="1.7109375" style="16" customWidth="1"/>
    <col min="2238" max="2238" width="28.5703125" style="16" customWidth="1"/>
    <col min="2239" max="2239" width="8.42578125" style="16" customWidth="1"/>
    <col min="2240" max="2240" width="7.5703125" style="16" customWidth="1"/>
    <col min="2241" max="2248" width="12" style="16" customWidth="1"/>
    <col min="2249" max="2249" width="1.7109375" style="16" customWidth="1"/>
    <col min="2250" max="2250" width="9.140625" style="16"/>
    <col min="2251" max="2284" width="0" style="16" hidden="1" customWidth="1"/>
    <col min="2285" max="2492" width="9.140625" style="16"/>
    <col min="2493" max="2493" width="1.7109375" style="16" customWidth="1"/>
    <col min="2494" max="2494" width="28.5703125" style="16" customWidth="1"/>
    <col min="2495" max="2495" width="8.42578125" style="16" customWidth="1"/>
    <col min="2496" max="2496" width="7.5703125" style="16" customWidth="1"/>
    <col min="2497" max="2504" width="12" style="16" customWidth="1"/>
    <col min="2505" max="2505" width="1.7109375" style="16" customWidth="1"/>
    <col min="2506" max="2506" width="9.140625" style="16"/>
    <col min="2507" max="2540" width="0" style="16" hidden="1" customWidth="1"/>
    <col min="2541" max="2748" width="9.140625" style="16"/>
    <col min="2749" max="2749" width="1.7109375" style="16" customWidth="1"/>
    <col min="2750" max="2750" width="28.5703125" style="16" customWidth="1"/>
    <col min="2751" max="2751" width="8.42578125" style="16" customWidth="1"/>
    <col min="2752" max="2752" width="7.5703125" style="16" customWidth="1"/>
    <col min="2753" max="2760" width="12" style="16" customWidth="1"/>
    <col min="2761" max="2761" width="1.7109375" style="16" customWidth="1"/>
    <col min="2762" max="2762" width="9.140625" style="16"/>
    <col min="2763" max="2796" width="0" style="16" hidden="1" customWidth="1"/>
    <col min="2797" max="3004" width="9.140625" style="16"/>
    <col min="3005" max="3005" width="1.7109375" style="16" customWidth="1"/>
    <col min="3006" max="3006" width="28.5703125" style="16" customWidth="1"/>
    <col min="3007" max="3007" width="8.42578125" style="16" customWidth="1"/>
    <col min="3008" max="3008" width="7.5703125" style="16" customWidth="1"/>
    <col min="3009" max="3016" width="12" style="16" customWidth="1"/>
    <col min="3017" max="3017" width="1.7109375" style="16" customWidth="1"/>
    <col min="3018" max="3018" width="9.140625" style="16"/>
    <col min="3019" max="3052" width="0" style="16" hidden="1" customWidth="1"/>
    <col min="3053" max="3260" width="9.140625" style="16"/>
    <col min="3261" max="3261" width="1.7109375" style="16" customWidth="1"/>
    <col min="3262" max="3262" width="28.5703125" style="16" customWidth="1"/>
    <col min="3263" max="3263" width="8.42578125" style="16" customWidth="1"/>
    <col min="3264" max="3264" width="7.5703125" style="16" customWidth="1"/>
    <col min="3265" max="3272" width="12" style="16" customWidth="1"/>
    <col min="3273" max="3273" width="1.7109375" style="16" customWidth="1"/>
    <col min="3274" max="3274" width="9.140625" style="16"/>
    <col min="3275" max="3308" width="0" style="16" hidden="1" customWidth="1"/>
    <col min="3309" max="3516" width="9.140625" style="16"/>
    <col min="3517" max="3517" width="1.7109375" style="16" customWidth="1"/>
    <col min="3518" max="3518" width="28.5703125" style="16" customWidth="1"/>
    <col min="3519" max="3519" width="8.42578125" style="16" customWidth="1"/>
    <col min="3520" max="3520" width="7.5703125" style="16" customWidth="1"/>
    <col min="3521" max="3528" width="12" style="16" customWidth="1"/>
    <col min="3529" max="3529" width="1.7109375" style="16" customWidth="1"/>
    <col min="3530" max="3530" width="9.140625" style="16"/>
    <col min="3531" max="3564" width="0" style="16" hidden="1" customWidth="1"/>
    <col min="3565" max="3772" width="9.140625" style="16"/>
    <col min="3773" max="3773" width="1.7109375" style="16" customWidth="1"/>
    <col min="3774" max="3774" width="28.5703125" style="16" customWidth="1"/>
    <col min="3775" max="3775" width="8.42578125" style="16" customWidth="1"/>
    <col min="3776" max="3776" width="7.5703125" style="16" customWidth="1"/>
    <col min="3777" max="3784" width="12" style="16" customWidth="1"/>
    <col min="3785" max="3785" width="1.7109375" style="16" customWidth="1"/>
    <col min="3786" max="3786" width="9.140625" style="16"/>
    <col min="3787" max="3820" width="0" style="16" hidden="1" customWidth="1"/>
    <col min="3821" max="4028" width="9.140625" style="16"/>
    <col min="4029" max="4029" width="1.7109375" style="16" customWidth="1"/>
    <col min="4030" max="4030" width="28.5703125" style="16" customWidth="1"/>
    <col min="4031" max="4031" width="8.42578125" style="16" customWidth="1"/>
    <col min="4032" max="4032" width="7.5703125" style="16" customWidth="1"/>
    <col min="4033" max="4040" width="12" style="16" customWidth="1"/>
    <col min="4041" max="4041" width="1.7109375" style="16" customWidth="1"/>
    <col min="4042" max="4042" width="9.140625" style="16"/>
    <col min="4043" max="4076" width="0" style="16" hidden="1" customWidth="1"/>
    <col min="4077" max="4284" width="9.140625" style="16"/>
    <col min="4285" max="4285" width="1.7109375" style="16" customWidth="1"/>
    <col min="4286" max="4286" width="28.5703125" style="16" customWidth="1"/>
    <col min="4287" max="4287" width="8.42578125" style="16" customWidth="1"/>
    <col min="4288" max="4288" width="7.5703125" style="16" customWidth="1"/>
    <col min="4289" max="4296" width="12" style="16" customWidth="1"/>
    <col min="4297" max="4297" width="1.7109375" style="16" customWidth="1"/>
    <col min="4298" max="4298" width="9.140625" style="16"/>
    <col min="4299" max="4332" width="0" style="16" hidden="1" customWidth="1"/>
    <col min="4333" max="4540" width="9.140625" style="16"/>
    <col min="4541" max="4541" width="1.7109375" style="16" customWidth="1"/>
    <col min="4542" max="4542" width="28.5703125" style="16" customWidth="1"/>
    <col min="4543" max="4543" width="8.42578125" style="16" customWidth="1"/>
    <col min="4544" max="4544" width="7.5703125" style="16" customWidth="1"/>
    <col min="4545" max="4552" width="12" style="16" customWidth="1"/>
    <col min="4553" max="4553" width="1.7109375" style="16" customWidth="1"/>
    <col min="4554" max="4554" width="9.140625" style="16"/>
    <col min="4555" max="4588" width="0" style="16" hidden="1" customWidth="1"/>
    <col min="4589" max="4796" width="9.140625" style="16"/>
    <col min="4797" max="4797" width="1.7109375" style="16" customWidth="1"/>
    <col min="4798" max="4798" width="28.5703125" style="16" customWidth="1"/>
    <col min="4799" max="4799" width="8.42578125" style="16" customWidth="1"/>
    <col min="4800" max="4800" width="7.5703125" style="16" customWidth="1"/>
    <col min="4801" max="4808" width="12" style="16" customWidth="1"/>
    <col min="4809" max="4809" width="1.7109375" style="16" customWidth="1"/>
    <col min="4810" max="4810" width="9.140625" style="16"/>
    <col min="4811" max="4844" width="0" style="16" hidden="1" customWidth="1"/>
    <col min="4845" max="5052" width="9.140625" style="16"/>
    <col min="5053" max="5053" width="1.7109375" style="16" customWidth="1"/>
    <col min="5054" max="5054" width="28.5703125" style="16" customWidth="1"/>
    <col min="5055" max="5055" width="8.42578125" style="16" customWidth="1"/>
    <col min="5056" max="5056" width="7.5703125" style="16" customWidth="1"/>
    <col min="5057" max="5064" width="12" style="16" customWidth="1"/>
    <col min="5065" max="5065" width="1.7109375" style="16" customWidth="1"/>
    <col min="5066" max="5066" width="9.140625" style="16"/>
    <col min="5067" max="5100" width="0" style="16" hidden="1" customWidth="1"/>
    <col min="5101" max="5308" width="9.140625" style="16"/>
    <col min="5309" max="5309" width="1.7109375" style="16" customWidth="1"/>
    <col min="5310" max="5310" width="28.5703125" style="16" customWidth="1"/>
    <col min="5311" max="5311" width="8.42578125" style="16" customWidth="1"/>
    <col min="5312" max="5312" width="7.5703125" style="16" customWidth="1"/>
    <col min="5313" max="5320" width="12" style="16" customWidth="1"/>
    <col min="5321" max="5321" width="1.7109375" style="16" customWidth="1"/>
    <col min="5322" max="5322" width="9.140625" style="16"/>
    <col min="5323" max="5356" width="0" style="16" hidden="1" customWidth="1"/>
    <col min="5357" max="5564" width="9.140625" style="16"/>
    <col min="5565" max="5565" width="1.7109375" style="16" customWidth="1"/>
    <col min="5566" max="5566" width="28.5703125" style="16" customWidth="1"/>
    <col min="5567" max="5567" width="8.42578125" style="16" customWidth="1"/>
    <col min="5568" max="5568" width="7.5703125" style="16" customWidth="1"/>
    <col min="5569" max="5576" width="12" style="16" customWidth="1"/>
    <col min="5577" max="5577" width="1.7109375" style="16" customWidth="1"/>
    <col min="5578" max="5578" width="9.140625" style="16"/>
    <col min="5579" max="5612" width="0" style="16" hidden="1" customWidth="1"/>
    <col min="5613" max="5820" width="9.140625" style="16"/>
    <col min="5821" max="5821" width="1.7109375" style="16" customWidth="1"/>
    <col min="5822" max="5822" width="28.5703125" style="16" customWidth="1"/>
    <col min="5823" max="5823" width="8.42578125" style="16" customWidth="1"/>
    <col min="5824" max="5824" width="7.5703125" style="16" customWidth="1"/>
    <col min="5825" max="5832" width="12" style="16" customWidth="1"/>
    <col min="5833" max="5833" width="1.7109375" style="16" customWidth="1"/>
    <col min="5834" max="5834" width="9.140625" style="16"/>
    <col min="5835" max="5868" width="0" style="16" hidden="1" customWidth="1"/>
    <col min="5869" max="6076" width="9.140625" style="16"/>
    <col min="6077" max="6077" width="1.7109375" style="16" customWidth="1"/>
    <col min="6078" max="6078" width="28.5703125" style="16" customWidth="1"/>
    <col min="6079" max="6079" width="8.42578125" style="16" customWidth="1"/>
    <col min="6080" max="6080" width="7.5703125" style="16" customWidth="1"/>
    <col min="6081" max="6088" width="12" style="16" customWidth="1"/>
    <col min="6089" max="6089" width="1.7109375" style="16" customWidth="1"/>
    <col min="6090" max="6090" width="9.140625" style="16"/>
    <col min="6091" max="6124" width="0" style="16" hidden="1" customWidth="1"/>
    <col min="6125" max="6332" width="9.140625" style="16"/>
    <col min="6333" max="6333" width="1.7109375" style="16" customWidth="1"/>
    <col min="6334" max="6334" width="28.5703125" style="16" customWidth="1"/>
    <col min="6335" max="6335" width="8.42578125" style="16" customWidth="1"/>
    <col min="6336" max="6336" width="7.5703125" style="16" customWidth="1"/>
    <col min="6337" max="6344" width="12" style="16" customWidth="1"/>
    <col min="6345" max="6345" width="1.7109375" style="16" customWidth="1"/>
    <col min="6346" max="6346" width="9.140625" style="16"/>
    <col min="6347" max="6380" width="0" style="16" hidden="1" customWidth="1"/>
    <col min="6381" max="6588" width="9.140625" style="16"/>
    <col min="6589" max="6589" width="1.7109375" style="16" customWidth="1"/>
    <col min="6590" max="6590" width="28.5703125" style="16" customWidth="1"/>
    <col min="6591" max="6591" width="8.42578125" style="16" customWidth="1"/>
    <col min="6592" max="6592" width="7.5703125" style="16" customWidth="1"/>
    <col min="6593" max="6600" width="12" style="16" customWidth="1"/>
    <col min="6601" max="6601" width="1.7109375" style="16" customWidth="1"/>
    <col min="6602" max="6602" width="9.140625" style="16"/>
    <col min="6603" max="6636" width="0" style="16" hidden="1" customWidth="1"/>
    <col min="6637" max="6844" width="9.140625" style="16"/>
    <col min="6845" max="6845" width="1.7109375" style="16" customWidth="1"/>
    <col min="6846" max="6846" width="28.5703125" style="16" customWidth="1"/>
    <col min="6847" max="6847" width="8.42578125" style="16" customWidth="1"/>
    <col min="6848" max="6848" width="7.5703125" style="16" customWidth="1"/>
    <col min="6849" max="6856" width="12" style="16" customWidth="1"/>
    <col min="6857" max="6857" width="1.7109375" style="16" customWidth="1"/>
    <col min="6858" max="6858" width="9.140625" style="16"/>
    <col min="6859" max="6892" width="0" style="16" hidden="1" customWidth="1"/>
    <col min="6893" max="7100" width="9.140625" style="16"/>
    <col min="7101" max="7101" width="1.7109375" style="16" customWidth="1"/>
    <col min="7102" max="7102" width="28.5703125" style="16" customWidth="1"/>
    <col min="7103" max="7103" width="8.42578125" style="16" customWidth="1"/>
    <col min="7104" max="7104" width="7.5703125" style="16" customWidth="1"/>
    <col min="7105" max="7112" width="12" style="16" customWidth="1"/>
    <col min="7113" max="7113" width="1.7109375" style="16" customWidth="1"/>
    <col min="7114" max="7114" width="9.140625" style="16"/>
    <col min="7115" max="7148" width="0" style="16" hidden="1" customWidth="1"/>
    <col min="7149" max="7356" width="9.140625" style="16"/>
    <col min="7357" max="7357" width="1.7109375" style="16" customWidth="1"/>
    <col min="7358" max="7358" width="28.5703125" style="16" customWidth="1"/>
    <col min="7359" max="7359" width="8.42578125" style="16" customWidth="1"/>
    <col min="7360" max="7360" width="7.5703125" style="16" customWidth="1"/>
    <col min="7361" max="7368" width="12" style="16" customWidth="1"/>
    <col min="7369" max="7369" width="1.7109375" style="16" customWidth="1"/>
    <col min="7370" max="7370" width="9.140625" style="16"/>
    <col min="7371" max="7404" width="0" style="16" hidden="1" customWidth="1"/>
    <col min="7405" max="7612" width="9.140625" style="16"/>
    <col min="7613" max="7613" width="1.7109375" style="16" customWidth="1"/>
    <col min="7614" max="7614" width="28.5703125" style="16" customWidth="1"/>
    <col min="7615" max="7615" width="8.42578125" style="16" customWidth="1"/>
    <col min="7616" max="7616" width="7.5703125" style="16" customWidth="1"/>
    <col min="7617" max="7624" width="12" style="16" customWidth="1"/>
    <col min="7625" max="7625" width="1.7109375" style="16" customWidth="1"/>
    <col min="7626" max="7626" width="9.140625" style="16"/>
    <col min="7627" max="7660" width="0" style="16" hidden="1" customWidth="1"/>
    <col min="7661" max="7868" width="9.140625" style="16"/>
    <col min="7869" max="7869" width="1.7109375" style="16" customWidth="1"/>
    <col min="7870" max="7870" width="28.5703125" style="16" customWidth="1"/>
    <col min="7871" max="7871" width="8.42578125" style="16" customWidth="1"/>
    <col min="7872" max="7872" width="7.5703125" style="16" customWidth="1"/>
    <col min="7873" max="7880" width="12" style="16" customWidth="1"/>
    <col min="7881" max="7881" width="1.7109375" style="16" customWidth="1"/>
    <col min="7882" max="7882" width="9.140625" style="16"/>
    <col min="7883" max="7916" width="0" style="16" hidden="1" customWidth="1"/>
    <col min="7917" max="8124" width="9.140625" style="16"/>
    <col min="8125" max="8125" width="1.7109375" style="16" customWidth="1"/>
    <col min="8126" max="8126" width="28.5703125" style="16" customWidth="1"/>
    <col min="8127" max="8127" width="8.42578125" style="16" customWidth="1"/>
    <col min="8128" max="8128" width="7.5703125" style="16" customWidth="1"/>
    <col min="8129" max="8136" width="12" style="16" customWidth="1"/>
    <col min="8137" max="8137" width="1.7109375" style="16" customWidth="1"/>
    <col min="8138" max="8138" width="9.140625" style="16"/>
    <col min="8139" max="8172" width="0" style="16" hidden="1" customWidth="1"/>
    <col min="8173" max="8380" width="9.140625" style="16"/>
    <col min="8381" max="8381" width="1.7109375" style="16" customWidth="1"/>
    <col min="8382" max="8382" width="28.5703125" style="16" customWidth="1"/>
    <col min="8383" max="8383" width="8.42578125" style="16" customWidth="1"/>
    <col min="8384" max="8384" width="7.5703125" style="16" customWidth="1"/>
    <col min="8385" max="8392" width="12" style="16" customWidth="1"/>
    <col min="8393" max="8393" width="1.7109375" style="16" customWidth="1"/>
    <col min="8394" max="8394" width="9.140625" style="16"/>
    <col min="8395" max="8428" width="0" style="16" hidden="1" customWidth="1"/>
    <col min="8429" max="8636" width="9.140625" style="16"/>
    <col min="8637" max="8637" width="1.7109375" style="16" customWidth="1"/>
    <col min="8638" max="8638" width="28.5703125" style="16" customWidth="1"/>
    <col min="8639" max="8639" width="8.42578125" style="16" customWidth="1"/>
    <col min="8640" max="8640" width="7.5703125" style="16" customWidth="1"/>
    <col min="8641" max="8648" width="12" style="16" customWidth="1"/>
    <col min="8649" max="8649" width="1.7109375" style="16" customWidth="1"/>
    <col min="8650" max="8650" width="9.140625" style="16"/>
    <col min="8651" max="8684" width="0" style="16" hidden="1" customWidth="1"/>
    <col min="8685" max="8892" width="9.140625" style="16"/>
    <col min="8893" max="8893" width="1.7109375" style="16" customWidth="1"/>
    <col min="8894" max="8894" width="28.5703125" style="16" customWidth="1"/>
    <col min="8895" max="8895" width="8.42578125" style="16" customWidth="1"/>
    <col min="8896" max="8896" width="7.5703125" style="16" customWidth="1"/>
    <col min="8897" max="8904" width="12" style="16" customWidth="1"/>
    <col min="8905" max="8905" width="1.7109375" style="16" customWidth="1"/>
    <col min="8906" max="8906" width="9.140625" style="16"/>
    <col min="8907" max="8940" width="0" style="16" hidden="1" customWidth="1"/>
    <col min="8941" max="9148" width="9.140625" style="16"/>
    <col min="9149" max="9149" width="1.7109375" style="16" customWidth="1"/>
    <col min="9150" max="9150" width="28.5703125" style="16" customWidth="1"/>
    <col min="9151" max="9151" width="8.42578125" style="16" customWidth="1"/>
    <col min="9152" max="9152" width="7.5703125" style="16" customWidth="1"/>
    <col min="9153" max="9160" width="12" style="16" customWidth="1"/>
    <col min="9161" max="9161" width="1.7109375" style="16" customWidth="1"/>
    <col min="9162" max="9162" width="9.140625" style="16"/>
    <col min="9163" max="9196" width="0" style="16" hidden="1" customWidth="1"/>
    <col min="9197" max="9404" width="9.140625" style="16"/>
    <col min="9405" max="9405" width="1.7109375" style="16" customWidth="1"/>
    <col min="9406" max="9406" width="28.5703125" style="16" customWidth="1"/>
    <col min="9407" max="9407" width="8.42578125" style="16" customWidth="1"/>
    <col min="9408" max="9408" width="7.5703125" style="16" customWidth="1"/>
    <col min="9409" max="9416" width="12" style="16" customWidth="1"/>
    <col min="9417" max="9417" width="1.7109375" style="16" customWidth="1"/>
    <col min="9418" max="9418" width="9.140625" style="16"/>
    <col min="9419" max="9452" width="0" style="16" hidden="1" customWidth="1"/>
    <col min="9453" max="9660" width="9.140625" style="16"/>
    <col min="9661" max="9661" width="1.7109375" style="16" customWidth="1"/>
    <col min="9662" max="9662" width="28.5703125" style="16" customWidth="1"/>
    <col min="9663" max="9663" width="8.42578125" style="16" customWidth="1"/>
    <col min="9664" max="9664" width="7.5703125" style="16" customWidth="1"/>
    <col min="9665" max="9672" width="12" style="16" customWidth="1"/>
    <col min="9673" max="9673" width="1.7109375" style="16" customWidth="1"/>
    <col min="9674" max="9674" width="9.140625" style="16"/>
    <col min="9675" max="9708" width="0" style="16" hidden="1" customWidth="1"/>
    <col min="9709" max="9916" width="9.140625" style="16"/>
    <col min="9917" max="9917" width="1.7109375" style="16" customWidth="1"/>
    <col min="9918" max="9918" width="28.5703125" style="16" customWidth="1"/>
    <col min="9919" max="9919" width="8.42578125" style="16" customWidth="1"/>
    <col min="9920" max="9920" width="7.5703125" style="16" customWidth="1"/>
    <col min="9921" max="9928" width="12" style="16" customWidth="1"/>
    <col min="9929" max="9929" width="1.7109375" style="16" customWidth="1"/>
    <col min="9930" max="9930" width="9.140625" style="16"/>
    <col min="9931" max="9964" width="0" style="16" hidden="1" customWidth="1"/>
    <col min="9965" max="10172" width="9.140625" style="16"/>
    <col min="10173" max="10173" width="1.7109375" style="16" customWidth="1"/>
    <col min="10174" max="10174" width="28.5703125" style="16" customWidth="1"/>
    <col min="10175" max="10175" width="8.42578125" style="16" customWidth="1"/>
    <col min="10176" max="10176" width="7.5703125" style="16" customWidth="1"/>
    <col min="10177" max="10184" width="12" style="16" customWidth="1"/>
    <col min="10185" max="10185" width="1.7109375" style="16" customWidth="1"/>
    <col min="10186" max="10186" width="9.140625" style="16"/>
    <col min="10187" max="10220" width="0" style="16" hidden="1" customWidth="1"/>
    <col min="10221" max="10428" width="9.140625" style="16"/>
    <col min="10429" max="10429" width="1.7109375" style="16" customWidth="1"/>
    <col min="10430" max="10430" width="28.5703125" style="16" customWidth="1"/>
    <col min="10431" max="10431" width="8.42578125" style="16" customWidth="1"/>
    <col min="10432" max="10432" width="7.5703125" style="16" customWidth="1"/>
    <col min="10433" max="10440" width="12" style="16" customWidth="1"/>
    <col min="10441" max="10441" width="1.7109375" style="16" customWidth="1"/>
    <col min="10442" max="10442" width="9.140625" style="16"/>
    <col min="10443" max="10476" width="0" style="16" hidden="1" customWidth="1"/>
    <col min="10477" max="10684" width="9.140625" style="16"/>
    <col min="10685" max="10685" width="1.7109375" style="16" customWidth="1"/>
    <col min="10686" max="10686" width="28.5703125" style="16" customWidth="1"/>
    <col min="10687" max="10687" width="8.42578125" style="16" customWidth="1"/>
    <col min="10688" max="10688" width="7.5703125" style="16" customWidth="1"/>
    <col min="10689" max="10696" width="12" style="16" customWidth="1"/>
    <col min="10697" max="10697" width="1.7109375" style="16" customWidth="1"/>
    <col min="10698" max="10698" width="9.140625" style="16"/>
    <col min="10699" max="10732" width="0" style="16" hidden="1" customWidth="1"/>
    <col min="10733" max="10940" width="9.140625" style="16"/>
    <col min="10941" max="10941" width="1.7109375" style="16" customWidth="1"/>
    <col min="10942" max="10942" width="28.5703125" style="16" customWidth="1"/>
    <col min="10943" max="10943" width="8.42578125" style="16" customWidth="1"/>
    <col min="10944" max="10944" width="7.5703125" style="16" customWidth="1"/>
    <col min="10945" max="10952" width="12" style="16" customWidth="1"/>
    <col min="10953" max="10953" width="1.7109375" style="16" customWidth="1"/>
    <col min="10954" max="10954" width="9.140625" style="16"/>
    <col min="10955" max="10988" width="0" style="16" hidden="1" customWidth="1"/>
    <col min="10989" max="11196" width="9.140625" style="16"/>
    <col min="11197" max="11197" width="1.7109375" style="16" customWidth="1"/>
    <col min="11198" max="11198" width="28.5703125" style="16" customWidth="1"/>
    <col min="11199" max="11199" width="8.42578125" style="16" customWidth="1"/>
    <col min="11200" max="11200" width="7.5703125" style="16" customWidth="1"/>
    <col min="11201" max="11208" width="12" style="16" customWidth="1"/>
    <col min="11209" max="11209" width="1.7109375" style="16" customWidth="1"/>
    <col min="11210" max="11210" width="9.140625" style="16"/>
    <col min="11211" max="11244" width="0" style="16" hidden="1" customWidth="1"/>
    <col min="11245" max="11452" width="9.140625" style="16"/>
    <col min="11453" max="11453" width="1.7109375" style="16" customWidth="1"/>
    <col min="11454" max="11454" width="28.5703125" style="16" customWidth="1"/>
    <col min="11455" max="11455" width="8.42578125" style="16" customWidth="1"/>
    <col min="11456" max="11456" width="7.5703125" style="16" customWidth="1"/>
    <col min="11457" max="11464" width="12" style="16" customWidth="1"/>
    <col min="11465" max="11465" width="1.7109375" style="16" customWidth="1"/>
    <col min="11466" max="11466" width="9.140625" style="16"/>
    <col min="11467" max="11500" width="0" style="16" hidden="1" customWidth="1"/>
    <col min="11501" max="11708" width="9.140625" style="16"/>
    <col min="11709" max="11709" width="1.7109375" style="16" customWidth="1"/>
    <col min="11710" max="11710" width="28.5703125" style="16" customWidth="1"/>
    <col min="11711" max="11711" width="8.42578125" style="16" customWidth="1"/>
    <col min="11712" max="11712" width="7.5703125" style="16" customWidth="1"/>
    <col min="11713" max="11720" width="12" style="16" customWidth="1"/>
    <col min="11721" max="11721" width="1.7109375" style="16" customWidth="1"/>
    <col min="11722" max="11722" width="9.140625" style="16"/>
    <col min="11723" max="11756" width="0" style="16" hidden="1" customWidth="1"/>
    <col min="11757" max="11964" width="9.140625" style="16"/>
    <col min="11965" max="11965" width="1.7109375" style="16" customWidth="1"/>
    <col min="11966" max="11966" width="28.5703125" style="16" customWidth="1"/>
    <col min="11967" max="11967" width="8.42578125" style="16" customWidth="1"/>
    <col min="11968" max="11968" width="7.5703125" style="16" customWidth="1"/>
    <col min="11969" max="11976" width="12" style="16" customWidth="1"/>
    <col min="11977" max="11977" width="1.7109375" style="16" customWidth="1"/>
    <col min="11978" max="11978" width="9.140625" style="16"/>
    <col min="11979" max="12012" width="0" style="16" hidden="1" customWidth="1"/>
    <col min="12013" max="12220" width="9.140625" style="16"/>
    <col min="12221" max="12221" width="1.7109375" style="16" customWidth="1"/>
    <col min="12222" max="12222" width="28.5703125" style="16" customWidth="1"/>
    <col min="12223" max="12223" width="8.42578125" style="16" customWidth="1"/>
    <col min="12224" max="12224" width="7.5703125" style="16" customWidth="1"/>
    <col min="12225" max="12232" width="12" style="16" customWidth="1"/>
    <col min="12233" max="12233" width="1.7109375" style="16" customWidth="1"/>
    <col min="12234" max="12234" width="9.140625" style="16"/>
    <col min="12235" max="12268" width="0" style="16" hidden="1" customWidth="1"/>
    <col min="12269" max="12476" width="9.140625" style="16"/>
    <col min="12477" max="12477" width="1.7109375" style="16" customWidth="1"/>
    <col min="12478" max="12478" width="28.5703125" style="16" customWidth="1"/>
    <col min="12479" max="12479" width="8.42578125" style="16" customWidth="1"/>
    <col min="12480" max="12480" width="7.5703125" style="16" customWidth="1"/>
    <col min="12481" max="12488" width="12" style="16" customWidth="1"/>
    <col min="12489" max="12489" width="1.7109375" style="16" customWidth="1"/>
    <col min="12490" max="12490" width="9.140625" style="16"/>
    <col min="12491" max="12524" width="0" style="16" hidden="1" customWidth="1"/>
    <col min="12525" max="12732" width="9.140625" style="16"/>
    <col min="12733" max="12733" width="1.7109375" style="16" customWidth="1"/>
    <col min="12734" max="12734" width="28.5703125" style="16" customWidth="1"/>
    <col min="12735" max="12735" width="8.42578125" style="16" customWidth="1"/>
    <col min="12736" max="12736" width="7.5703125" style="16" customWidth="1"/>
    <col min="12737" max="12744" width="12" style="16" customWidth="1"/>
    <col min="12745" max="12745" width="1.7109375" style="16" customWidth="1"/>
    <col min="12746" max="12746" width="9.140625" style="16"/>
    <col min="12747" max="12780" width="0" style="16" hidden="1" customWidth="1"/>
    <col min="12781" max="12988" width="9.140625" style="16"/>
    <col min="12989" max="12989" width="1.7109375" style="16" customWidth="1"/>
    <col min="12990" max="12990" width="28.5703125" style="16" customWidth="1"/>
    <col min="12991" max="12991" width="8.42578125" style="16" customWidth="1"/>
    <col min="12992" max="12992" width="7.5703125" style="16" customWidth="1"/>
    <col min="12993" max="13000" width="12" style="16" customWidth="1"/>
    <col min="13001" max="13001" width="1.7109375" style="16" customWidth="1"/>
    <col min="13002" max="13002" width="9.140625" style="16"/>
    <col min="13003" max="13036" width="0" style="16" hidden="1" customWidth="1"/>
    <col min="13037" max="13244" width="9.140625" style="16"/>
    <col min="13245" max="13245" width="1.7109375" style="16" customWidth="1"/>
    <col min="13246" max="13246" width="28.5703125" style="16" customWidth="1"/>
    <col min="13247" max="13247" width="8.42578125" style="16" customWidth="1"/>
    <col min="13248" max="13248" width="7.5703125" style="16" customWidth="1"/>
    <col min="13249" max="13256" width="12" style="16" customWidth="1"/>
    <col min="13257" max="13257" width="1.7109375" style="16" customWidth="1"/>
    <col min="13258" max="13258" width="9.140625" style="16"/>
    <col min="13259" max="13292" width="0" style="16" hidden="1" customWidth="1"/>
    <col min="13293" max="13500" width="9.140625" style="16"/>
    <col min="13501" max="13501" width="1.7109375" style="16" customWidth="1"/>
    <col min="13502" max="13502" width="28.5703125" style="16" customWidth="1"/>
    <col min="13503" max="13503" width="8.42578125" style="16" customWidth="1"/>
    <col min="13504" max="13504" width="7.5703125" style="16" customWidth="1"/>
    <col min="13505" max="13512" width="12" style="16" customWidth="1"/>
    <col min="13513" max="13513" width="1.7109375" style="16" customWidth="1"/>
    <col min="13514" max="13514" width="9.140625" style="16"/>
    <col min="13515" max="13548" width="0" style="16" hidden="1" customWidth="1"/>
    <col min="13549" max="13756" width="9.140625" style="16"/>
    <col min="13757" max="13757" width="1.7109375" style="16" customWidth="1"/>
    <col min="13758" max="13758" width="28.5703125" style="16" customWidth="1"/>
    <col min="13759" max="13759" width="8.42578125" style="16" customWidth="1"/>
    <col min="13760" max="13760" width="7.5703125" style="16" customWidth="1"/>
    <col min="13761" max="13768" width="12" style="16" customWidth="1"/>
    <col min="13769" max="13769" width="1.7109375" style="16" customWidth="1"/>
    <col min="13770" max="13770" width="9.140625" style="16"/>
    <col min="13771" max="13804" width="0" style="16" hidden="1" customWidth="1"/>
    <col min="13805" max="14012" width="9.140625" style="16"/>
    <col min="14013" max="14013" width="1.7109375" style="16" customWidth="1"/>
    <col min="14014" max="14014" width="28.5703125" style="16" customWidth="1"/>
    <col min="14015" max="14015" width="8.42578125" style="16" customWidth="1"/>
    <col min="14016" max="14016" width="7.5703125" style="16" customWidth="1"/>
    <col min="14017" max="14024" width="12" style="16" customWidth="1"/>
    <col min="14025" max="14025" width="1.7109375" style="16" customWidth="1"/>
    <col min="14026" max="14026" width="9.140625" style="16"/>
    <col min="14027" max="14060" width="0" style="16" hidden="1" customWidth="1"/>
    <col min="14061" max="14268" width="9.140625" style="16"/>
    <col min="14269" max="14269" width="1.7109375" style="16" customWidth="1"/>
    <col min="14270" max="14270" width="28.5703125" style="16" customWidth="1"/>
    <col min="14271" max="14271" width="8.42578125" style="16" customWidth="1"/>
    <col min="14272" max="14272" width="7.5703125" style="16" customWidth="1"/>
    <col min="14273" max="14280" width="12" style="16" customWidth="1"/>
    <col min="14281" max="14281" width="1.7109375" style="16" customWidth="1"/>
    <col min="14282" max="14282" width="9.140625" style="16"/>
    <col min="14283" max="14316" width="0" style="16" hidden="1" customWidth="1"/>
    <col min="14317" max="14524" width="9.140625" style="16"/>
    <col min="14525" max="14525" width="1.7109375" style="16" customWidth="1"/>
    <col min="14526" max="14526" width="28.5703125" style="16" customWidth="1"/>
    <col min="14527" max="14527" width="8.42578125" style="16" customWidth="1"/>
    <col min="14528" max="14528" width="7.5703125" style="16" customWidth="1"/>
    <col min="14529" max="14536" width="12" style="16" customWidth="1"/>
    <col min="14537" max="14537" width="1.7109375" style="16" customWidth="1"/>
    <col min="14538" max="14538" width="9.140625" style="16"/>
    <col min="14539" max="14572" width="0" style="16" hidden="1" customWidth="1"/>
    <col min="14573" max="14780" width="9.140625" style="16"/>
    <col min="14781" max="14781" width="1.7109375" style="16" customWidth="1"/>
    <col min="14782" max="14782" width="28.5703125" style="16" customWidth="1"/>
    <col min="14783" max="14783" width="8.42578125" style="16" customWidth="1"/>
    <col min="14784" max="14784" width="7.5703125" style="16" customWidth="1"/>
    <col min="14785" max="14792" width="12" style="16" customWidth="1"/>
    <col min="14793" max="14793" width="1.7109375" style="16" customWidth="1"/>
    <col min="14794" max="14794" width="9.140625" style="16"/>
    <col min="14795" max="14828" width="0" style="16" hidden="1" customWidth="1"/>
    <col min="14829" max="15036" width="9.140625" style="16"/>
    <col min="15037" max="15037" width="1.7109375" style="16" customWidth="1"/>
    <col min="15038" max="15038" width="28.5703125" style="16" customWidth="1"/>
    <col min="15039" max="15039" width="8.42578125" style="16" customWidth="1"/>
    <col min="15040" max="15040" width="7.5703125" style="16" customWidth="1"/>
    <col min="15041" max="15048" width="12" style="16" customWidth="1"/>
    <col min="15049" max="15049" width="1.7109375" style="16" customWidth="1"/>
    <col min="15050" max="15050" width="9.140625" style="16"/>
    <col min="15051" max="15084" width="0" style="16" hidden="1" customWidth="1"/>
    <col min="15085" max="15292" width="9.140625" style="16"/>
    <col min="15293" max="15293" width="1.7109375" style="16" customWidth="1"/>
    <col min="15294" max="15294" width="28.5703125" style="16" customWidth="1"/>
    <col min="15295" max="15295" width="8.42578125" style="16" customWidth="1"/>
    <col min="15296" max="15296" width="7.5703125" style="16" customWidth="1"/>
    <col min="15297" max="15304" width="12" style="16" customWidth="1"/>
    <col min="15305" max="15305" width="1.7109375" style="16" customWidth="1"/>
    <col min="15306" max="15306" width="9.140625" style="16"/>
    <col min="15307" max="15340" width="0" style="16" hidden="1" customWidth="1"/>
    <col min="15341" max="15548" width="9.140625" style="16"/>
    <col min="15549" max="15549" width="1.7109375" style="16" customWidth="1"/>
    <col min="15550" max="15550" width="28.5703125" style="16" customWidth="1"/>
    <col min="15551" max="15551" width="8.42578125" style="16" customWidth="1"/>
    <col min="15552" max="15552" width="7.5703125" style="16" customWidth="1"/>
    <col min="15553" max="15560" width="12" style="16" customWidth="1"/>
    <col min="15561" max="15561" width="1.7109375" style="16" customWidth="1"/>
    <col min="15562" max="15562" width="9.140625" style="16"/>
    <col min="15563" max="15596" width="0" style="16" hidden="1" customWidth="1"/>
    <col min="15597" max="15804" width="9.140625" style="16"/>
    <col min="15805" max="15805" width="1.7109375" style="16" customWidth="1"/>
    <col min="15806" max="15806" width="28.5703125" style="16" customWidth="1"/>
    <col min="15807" max="15807" width="8.42578125" style="16" customWidth="1"/>
    <col min="15808" max="15808" width="7.5703125" style="16" customWidth="1"/>
    <col min="15809" max="15816" width="12" style="16" customWidth="1"/>
    <col min="15817" max="15817" width="1.7109375" style="16" customWidth="1"/>
    <col min="15818" max="15818" width="9.140625" style="16"/>
    <col min="15819" max="15852" width="0" style="16" hidden="1" customWidth="1"/>
    <col min="15853" max="16060" width="9.140625" style="16"/>
    <col min="16061" max="16061" width="1.7109375" style="16" customWidth="1"/>
    <col min="16062" max="16062" width="28.5703125" style="16" customWidth="1"/>
    <col min="16063" max="16063" width="8.42578125" style="16" customWidth="1"/>
    <col min="16064" max="16064" width="7.5703125" style="16" customWidth="1"/>
    <col min="16065" max="16072" width="12" style="16" customWidth="1"/>
    <col min="16073" max="16073" width="1.7109375" style="16" customWidth="1"/>
    <col min="16074" max="16074" width="9.140625" style="16"/>
    <col min="16075" max="16108" width="0" style="16" hidden="1" customWidth="1"/>
    <col min="16109" max="16384" width="9.140625" style="16"/>
  </cols>
  <sheetData>
    <row r="1" spans="2:15" s="15" customFormat="1" ht="33.75" customHeight="1">
      <c r="B1" s="13"/>
      <c r="C1" s="75" t="s">
        <v>180</v>
      </c>
      <c r="D1" s="79"/>
      <c r="E1" s="131"/>
      <c r="F1" s="134"/>
      <c r="G1" s="79"/>
      <c r="H1" s="79"/>
      <c r="I1" s="79"/>
      <c r="J1" s="79"/>
      <c r="K1" s="79"/>
      <c r="L1" s="79"/>
      <c r="M1" s="79"/>
      <c r="N1" s="132"/>
    </row>
    <row r="2" spans="2:15" s="17" customFormat="1" ht="15">
      <c r="B2" s="16"/>
      <c r="E2" s="64"/>
      <c r="F2" s="2"/>
      <c r="G2" s="18"/>
      <c r="I2" s="19"/>
      <c r="J2" s="19"/>
      <c r="K2" s="19"/>
      <c r="L2" s="19"/>
    </row>
    <row r="3" spans="2:15" s="17" customFormat="1" ht="15">
      <c r="B3" s="16"/>
      <c r="C3" s="20" t="s">
        <v>0</v>
      </c>
      <c r="D3" s="174">
        <v>42278</v>
      </c>
      <c r="E3" s="64"/>
      <c r="F3" s="2"/>
      <c r="G3" s="19"/>
      <c r="H3" s="19"/>
      <c r="I3" s="19"/>
      <c r="J3" s="19"/>
    </row>
    <row r="6" spans="2:15" s="25" customFormat="1" ht="15">
      <c r="D6" s="15"/>
      <c r="E6" s="66"/>
      <c r="F6" s="3"/>
      <c r="G6" s="15"/>
      <c r="H6" s="15"/>
      <c r="I6" s="15"/>
      <c r="J6" s="15"/>
      <c r="K6" s="15"/>
      <c r="L6" s="15"/>
      <c r="M6" s="15"/>
      <c r="N6" s="15"/>
    </row>
    <row r="7" spans="2:15" ht="15">
      <c r="C7" s="26"/>
      <c r="D7" s="27" t="s">
        <v>41</v>
      </c>
      <c r="E7" s="67"/>
      <c r="F7" s="76"/>
      <c r="G7" s="27"/>
      <c r="H7" s="27"/>
      <c r="I7" s="27"/>
      <c r="J7" s="27"/>
      <c r="K7" s="27"/>
      <c r="L7" s="27"/>
      <c r="M7" s="27"/>
      <c r="N7" s="110"/>
    </row>
    <row r="8" spans="2:15" s="28" customFormat="1" ht="30">
      <c r="C8" s="184" t="s">
        <v>181</v>
      </c>
      <c r="D8" s="29"/>
      <c r="E8" s="68"/>
      <c r="F8" s="135" t="s">
        <v>42</v>
      </c>
      <c r="G8" s="30" t="s">
        <v>168</v>
      </c>
      <c r="H8" s="30" t="s">
        <v>168</v>
      </c>
      <c r="I8" s="30" t="s">
        <v>179</v>
      </c>
      <c r="J8" s="30" t="s">
        <v>201</v>
      </c>
      <c r="K8" s="30" t="s">
        <v>201</v>
      </c>
      <c r="L8" s="30" t="s">
        <v>201</v>
      </c>
      <c r="M8" s="30" t="s">
        <v>201</v>
      </c>
      <c r="N8" s="173" t="s">
        <v>201</v>
      </c>
    </row>
    <row r="9" spans="2:15" ht="15">
      <c r="C9" s="31"/>
      <c r="D9" s="24"/>
      <c r="E9" s="65"/>
      <c r="F9" s="4"/>
      <c r="G9" s="171" t="s">
        <v>2</v>
      </c>
      <c r="H9" s="171" t="s">
        <v>3</v>
      </c>
      <c r="I9" s="171" t="s">
        <v>4</v>
      </c>
      <c r="J9" s="171" t="s">
        <v>5</v>
      </c>
      <c r="K9" s="171" t="s">
        <v>6</v>
      </c>
      <c r="L9" s="171" t="s">
        <v>7</v>
      </c>
      <c r="M9" s="171" t="s">
        <v>8</v>
      </c>
      <c r="N9" s="171" t="s">
        <v>9</v>
      </c>
      <c r="O9" s="31"/>
    </row>
    <row r="10" spans="2:15">
      <c r="C10" s="31"/>
      <c r="D10" s="24"/>
      <c r="E10" s="65"/>
      <c r="F10" s="4"/>
      <c r="G10" s="169" t="s">
        <v>10</v>
      </c>
      <c r="H10" s="169" t="s">
        <v>11</v>
      </c>
      <c r="I10" s="169" t="s">
        <v>12</v>
      </c>
      <c r="J10" s="169" t="s">
        <v>13</v>
      </c>
      <c r="K10" s="169" t="s">
        <v>14</v>
      </c>
      <c r="L10" s="169" t="s">
        <v>15</v>
      </c>
      <c r="M10" s="169" t="s">
        <v>16</v>
      </c>
      <c r="N10" s="169" t="s">
        <v>17</v>
      </c>
      <c r="O10" s="31"/>
    </row>
    <row r="11" spans="2:15">
      <c r="C11" s="31"/>
      <c r="D11" s="24"/>
      <c r="E11" s="65"/>
      <c r="F11" s="4"/>
      <c r="O11" s="31"/>
    </row>
    <row r="12" spans="2:15" ht="15">
      <c r="C12" s="37" t="s">
        <v>19</v>
      </c>
      <c r="D12" s="34"/>
      <c r="E12" s="69"/>
      <c r="F12" s="136"/>
      <c r="G12" s="34"/>
      <c r="H12" s="34"/>
      <c r="I12" s="34"/>
      <c r="J12" s="34"/>
      <c r="K12" s="34"/>
      <c r="L12" s="34"/>
      <c r="M12" s="34"/>
      <c r="N12" s="34"/>
      <c r="O12" s="31"/>
    </row>
    <row r="13" spans="2:15">
      <c r="B13" s="16">
        <v>1</v>
      </c>
      <c r="C13" s="31" t="s">
        <v>83</v>
      </c>
      <c r="D13" s="24" t="s">
        <v>20</v>
      </c>
      <c r="E13" s="65"/>
      <c r="F13" s="4"/>
      <c r="G13" s="35">
        <v>1.163</v>
      </c>
      <c r="H13" s="35">
        <v>1.2050000000000001</v>
      </c>
      <c r="I13" s="35">
        <v>1.2270000000000001</v>
      </c>
      <c r="J13" s="35">
        <v>1.2350000000000001</v>
      </c>
      <c r="K13" s="35">
        <v>1.2729999999999999</v>
      </c>
      <c r="L13" s="35">
        <v>1.3149999999999999</v>
      </c>
      <c r="M13" s="35">
        <v>1.357</v>
      </c>
      <c r="N13" s="113">
        <v>1.3959999999999999</v>
      </c>
    </row>
    <row r="14" spans="2:15">
      <c r="B14" s="16">
        <v>2</v>
      </c>
      <c r="C14" s="31" t="s">
        <v>43</v>
      </c>
      <c r="D14" s="24" t="s">
        <v>21</v>
      </c>
      <c r="E14" s="65"/>
      <c r="F14" s="4"/>
      <c r="G14" s="35">
        <v>1.167</v>
      </c>
      <c r="H14" s="35">
        <v>1.19</v>
      </c>
      <c r="I14" s="35">
        <v>1.2050000000000001</v>
      </c>
      <c r="J14" s="35">
        <v>1.2350000000000001</v>
      </c>
      <c r="K14" s="35">
        <v>1.2729999999999999</v>
      </c>
      <c r="L14" s="35">
        <v>1.3149999999999999</v>
      </c>
      <c r="M14" s="35">
        <v>1.357</v>
      </c>
      <c r="N14" s="113">
        <v>1.3959999999999999</v>
      </c>
    </row>
    <row r="15" spans="2:15" ht="6" customHeight="1">
      <c r="C15" s="31"/>
      <c r="D15" s="24"/>
      <c r="E15" s="65"/>
      <c r="F15" s="4"/>
      <c r="G15" s="36"/>
      <c r="H15" s="36"/>
      <c r="I15" s="36"/>
      <c r="J15" s="36"/>
      <c r="K15" s="36"/>
      <c r="L15" s="36"/>
      <c r="M15" s="36"/>
      <c r="N15" s="114"/>
    </row>
    <row r="16" spans="2:15" ht="15">
      <c r="C16" s="37" t="s">
        <v>89</v>
      </c>
      <c r="D16" s="34"/>
      <c r="E16" s="69"/>
      <c r="F16" s="137"/>
      <c r="G16" s="168" t="s">
        <v>18</v>
      </c>
      <c r="H16" s="168" t="s">
        <v>18</v>
      </c>
      <c r="I16" s="168" t="s">
        <v>18</v>
      </c>
      <c r="J16" s="168" t="s">
        <v>18</v>
      </c>
      <c r="K16" s="168" t="s">
        <v>18</v>
      </c>
      <c r="L16" s="168" t="s">
        <v>18</v>
      </c>
      <c r="M16" s="168" t="s">
        <v>18</v>
      </c>
      <c r="N16" s="168" t="s">
        <v>18</v>
      </c>
      <c r="O16" s="31"/>
    </row>
    <row r="17" spans="2:14" ht="22.5" customHeight="1">
      <c r="B17" s="16">
        <v>3</v>
      </c>
      <c r="C17" s="31" t="s">
        <v>84</v>
      </c>
      <c r="D17" s="24" t="s">
        <v>22</v>
      </c>
      <c r="E17" s="65"/>
      <c r="F17" s="138" t="s">
        <v>93</v>
      </c>
      <c r="G17" s="178">
        <v>538.68600000000004</v>
      </c>
      <c r="H17" s="178">
        <v>542.92700000000002</v>
      </c>
      <c r="I17" s="178">
        <v>547.96500000000003</v>
      </c>
      <c r="J17" s="178">
        <v>580.57000000000005</v>
      </c>
      <c r="K17" s="178">
        <v>658.61900000000003</v>
      </c>
      <c r="L17" s="178">
        <v>626.87</v>
      </c>
      <c r="M17" s="178">
        <v>621.72400000000005</v>
      </c>
      <c r="N17" s="179">
        <v>620.33799999999997</v>
      </c>
    </row>
    <row r="18" spans="2:14">
      <c r="B18" s="16">
        <v>4</v>
      </c>
      <c r="C18" s="31" t="s">
        <v>47</v>
      </c>
      <c r="D18" s="24" t="s">
        <v>23</v>
      </c>
      <c r="E18" s="65"/>
      <c r="F18" s="138" t="s">
        <v>93</v>
      </c>
      <c r="G18" s="38">
        <v>0</v>
      </c>
      <c r="H18" s="38">
        <v>7.7</v>
      </c>
      <c r="I18" s="38">
        <v>9.9</v>
      </c>
      <c r="J18" s="38">
        <v>10.250181545031344</v>
      </c>
      <c r="K18" s="38">
        <v>8.0622754063443924</v>
      </c>
      <c r="L18" s="38">
        <v>-1.8854414566308471</v>
      </c>
      <c r="M18" s="38">
        <v>13.662070335707174</v>
      </c>
      <c r="N18" s="115">
        <v>1.9159926118206019</v>
      </c>
    </row>
    <row r="19" spans="2:14">
      <c r="B19" s="16">
        <v>5</v>
      </c>
      <c r="C19" s="31" t="s">
        <v>85</v>
      </c>
      <c r="D19" s="24" t="s">
        <v>24</v>
      </c>
      <c r="E19" s="65" t="s">
        <v>25</v>
      </c>
      <c r="F19" s="138" t="s">
        <v>93</v>
      </c>
      <c r="G19" s="38">
        <v>0</v>
      </c>
      <c r="H19" s="38">
        <v>-0.18849671051595698</v>
      </c>
      <c r="I19" s="38">
        <v>1.9796616282133694</v>
      </c>
      <c r="J19" s="38">
        <v>-7.4249535940304936</v>
      </c>
      <c r="K19" s="38">
        <v>-10.927207305681229</v>
      </c>
      <c r="L19" s="38">
        <v>0</v>
      </c>
      <c r="M19" s="38">
        <v>0</v>
      </c>
      <c r="N19" s="115">
        <v>0</v>
      </c>
    </row>
    <row r="20" spans="2:14" s="17" customFormat="1" ht="15">
      <c r="B20" s="16"/>
      <c r="C20" s="39"/>
      <c r="D20" s="19" t="s">
        <v>26</v>
      </c>
      <c r="E20" s="70"/>
      <c r="F20" s="4" t="s">
        <v>44</v>
      </c>
      <c r="G20" s="40">
        <f t="shared" ref="G20:N20" si="0">SUM(G17:G19)*G13</f>
        <v>626.49181800000008</v>
      </c>
      <c r="H20" s="40">
        <f t="shared" si="0"/>
        <v>663.27839646382836</v>
      </c>
      <c r="I20" s="40">
        <f t="shared" si="0"/>
        <v>686.92939981781797</v>
      </c>
      <c r="J20" s="40">
        <f t="shared" si="0"/>
        <v>720.4931065194861</v>
      </c>
      <c r="K20" s="40">
        <f t="shared" si="0"/>
        <v>834.77492869214416</v>
      </c>
      <c r="L20" s="40">
        <f t="shared" si="0"/>
        <v>821.85469448453046</v>
      </c>
      <c r="M20" s="40">
        <f t="shared" si="0"/>
        <v>862.21889744555472</v>
      </c>
      <c r="N20" s="116">
        <f t="shared" si="0"/>
        <v>868.6665736861014</v>
      </c>
    </row>
    <row r="21" spans="2:14" ht="6" customHeight="1">
      <c r="C21" s="31"/>
      <c r="D21" s="24"/>
      <c r="E21" s="65"/>
      <c r="F21" s="4"/>
      <c r="G21" s="41"/>
      <c r="H21" s="41"/>
      <c r="I21" s="41"/>
      <c r="J21" s="41"/>
      <c r="K21" s="41"/>
      <c r="L21" s="41"/>
      <c r="M21" s="41"/>
      <c r="N21" s="117"/>
    </row>
    <row r="22" spans="2:14" ht="15">
      <c r="C22" s="37" t="s">
        <v>90</v>
      </c>
      <c r="D22" s="34"/>
      <c r="E22" s="69"/>
      <c r="F22" s="136"/>
      <c r="G22" s="42"/>
      <c r="H22" s="42"/>
      <c r="I22" s="42"/>
      <c r="J22" s="42"/>
      <c r="K22" s="42"/>
      <c r="L22" s="42"/>
      <c r="M22" s="42"/>
      <c r="N22" s="118"/>
    </row>
    <row r="23" spans="2:14">
      <c r="B23" s="16">
        <v>6</v>
      </c>
      <c r="C23" s="31" t="s">
        <v>122</v>
      </c>
      <c r="D23" s="24" t="s">
        <v>27</v>
      </c>
      <c r="E23" s="65" t="s">
        <v>25</v>
      </c>
      <c r="F23" s="4" t="s">
        <v>44</v>
      </c>
      <c r="G23" s="38">
        <v>0</v>
      </c>
      <c r="H23" s="38">
        <v>0</v>
      </c>
      <c r="I23" s="38">
        <v>0.62859665447850954</v>
      </c>
      <c r="J23" s="38">
        <v>0.97931409966794247</v>
      </c>
      <c r="K23" s="38">
        <v>1.0079338813023078</v>
      </c>
      <c r="L23" s="38">
        <v>1.0396889319130489</v>
      </c>
      <c r="M23" s="38">
        <v>1.0705766485722319</v>
      </c>
      <c r="N23" s="115">
        <v>1.0979691604202959</v>
      </c>
    </row>
    <row r="24" spans="2:14">
      <c r="B24" s="16">
        <v>7</v>
      </c>
      <c r="C24" s="31" t="s">
        <v>86</v>
      </c>
      <c r="D24" s="24" t="s">
        <v>28</v>
      </c>
      <c r="E24" s="65" t="s">
        <v>25</v>
      </c>
      <c r="F24" s="4" t="s">
        <v>44</v>
      </c>
      <c r="G24" s="38">
        <v>0</v>
      </c>
      <c r="H24" s="38">
        <v>0</v>
      </c>
      <c r="I24" s="38">
        <v>3.6185399166979417</v>
      </c>
      <c r="J24" s="38">
        <v>3.9775219857363373</v>
      </c>
      <c r="K24" s="38">
        <v>4.0937623326447081</v>
      </c>
      <c r="L24" s="38">
        <v>4.2227366954208811</v>
      </c>
      <c r="M24" s="38">
        <v>4.3481883479016847</v>
      </c>
      <c r="N24" s="115">
        <v>4.4594440912399671</v>
      </c>
    </row>
    <row r="25" spans="2:14">
      <c r="B25" s="16">
        <v>8</v>
      </c>
      <c r="C25" s="31" t="s">
        <v>45</v>
      </c>
      <c r="D25" s="24" t="s">
        <v>29</v>
      </c>
      <c r="E25" s="65" t="s">
        <v>25</v>
      </c>
      <c r="F25" s="4" t="s">
        <v>44</v>
      </c>
      <c r="G25" s="38">
        <v>0</v>
      </c>
      <c r="H25" s="38">
        <v>0</v>
      </c>
      <c r="I25" s="38">
        <v>-4.0744809777483066</v>
      </c>
      <c r="J25" s="38">
        <v>-4.4537484946779955</v>
      </c>
      <c r="K25" s="38">
        <v>-4.5839062340746679</v>
      </c>
      <c r="L25" s="38">
        <v>-4.7283226260207929</v>
      </c>
      <c r="M25" s="38">
        <v>-4.868794535514918</v>
      </c>
      <c r="N25" s="115">
        <v>-4.9933708675110884</v>
      </c>
    </row>
    <row r="26" spans="2:14">
      <c r="B26" s="16">
        <v>9</v>
      </c>
      <c r="C26" s="31" t="s">
        <v>46</v>
      </c>
      <c r="D26" s="24" t="s">
        <v>30</v>
      </c>
      <c r="E26" s="65" t="s">
        <v>31</v>
      </c>
      <c r="F26" s="4" t="s">
        <v>44</v>
      </c>
      <c r="G26" s="38">
        <v>-7.8004041000000015</v>
      </c>
      <c r="H26" s="38">
        <v>19.794165599999999</v>
      </c>
      <c r="I26" s="38">
        <v>12.075635244501997</v>
      </c>
      <c r="J26" s="38">
        <v>4.4494397198150004</v>
      </c>
      <c r="K26" s="38">
        <v>0</v>
      </c>
      <c r="L26" s="38">
        <v>0</v>
      </c>
      <c r="M26" s="38">
        <v>0</v>
      </c>
      <c r="N26" s="115">
        <v>0</v>
      </c>
    </row>
    <row r="27" spans="2:14" s="17" customFormat="1" ht="15">
      <c r="B27" s="16"/>
      <c r="C27" s="39"/>
      <c r="D27" s="19" t="s">
        <v>32</v>
      </c>
      <c r="E27" s="70"/>
      <c r="F27" s="4" t="s">
        <v>44</v>
      </c>
      <c r="G27" s="43">
        <f t="shared" ref="G27:N27" si="1">SUM(G23:G26)</f>
        <v>-7.8004041000000015</v>
      </c>
      <c r="H27" s="43">
        <f t="shared" si="1"/>
        <v>19.794165599999999</v>
      </c>
      <c r="I27" s="43">
        <f t="shared" si="1"/>
        <v>12.248290837930142</v>
      </c>
      <c r="J27" s="43">
        <f t="shared" si="1"/>
        <v>4.952527310541285</v>
      </c>
      <c r="K27" s="43">
        <f t="shared" si="1"/>
        <v>0.5177899798723482</v>
      </c>
      <c r="L27" s="43">
        <f t="shared" si="1"/>
        <v>0.53410300131313715</v>
      </c>
      <c r="M27" s="43">
        <f t="shared" si="1"/>
        <v>0.54997046095899815</v>
      </c>
      <c r="N27" s="119">
        <f t="shared" si="1"/>
        <v>0.5640423841491744</v>
      </c>
    </row>
    <row r="28" spans="2:14" ht="6" customHeight="1">
      <c r="C28" s="31"/>
      <c r="D28" s="24"/>
      <c r="E28" s="65"/>
      <c r="F28" s="4"/>
      <c r="G28" s="41"/>
      <c r="H28" s="41"/>
      <c r="I28" s="41"/>
      <c r="J28" s="41"/>
      <c r="K28" s="41"/>
      <c r="L28" s="41"/>
      <c r="M28" s="41"/>
      <c r="N28" s="117"/>
    </row>
    <row r="29" spans="2:14" ht="15">
      <c r="C29" s="37" t="s">
        <v>91</v>
      </c>
      <c r="D29" s="34"/>
      <c r="E29" s="69"/>
      <c r="F29" s="136"/>
      <c r="G29" s="42"/>
      <c r="H29" s="42"/>
      <c r="I29" s="42"/>
      <c r="J29" s="42"/>
      <c r="K29" s="42"/>
      <c r="L29" s="42"/>
      <c r="M29" s="42"/>
      <c r="N29" s="118"/>
    </row>
    <row r="30" spans="2:14">
      <c r="B30" s="16">
        <v>10</v>
      </c>
      <c r="C30" s="31" t="s">
        <v>87</v>
      </c>
      <c r="D30" s="24" t="s">
        <v>33</v>
      </c>
      <c r="E30" s="65" t="s">
        <v>25</v>
      </c>
      <c r="F30" s="4" t="s">
        <v>44</v>
      </c>
      <c r="G30" s="38">
        <v>0</v>
      </c>
      <c r="H30" s="38">
        <v>0</v>
      </c>
      <c r="I30" s="38">
        <v>2.5967660957602279</v>
      </c>
      <c r="J30" s="38">
        <v>4.7762220682911742</v>
      </c>
      <c r="K30" s="38">
        <v>4.3897432188821028</v>
      </c>
      <c r="L30" s="38">
        <v>4.650041437304937</v>
      </c>
      <c r="M30" s="38">
        <v>5.4516876587717995</v>
      </c>
      <c r="N30" s="115">
        <v>5.4254770109383506</v>
      </c>
    </row>
    <row r="31" spans="2:14">
      <c r="B31" s="16">
        <v>11</v>
      </c>
      <c r="C31" s="31" t="s">
        <v>106</v>
      </c>
      <c r="D31" s="24" t="s">
        <v>34</v>
      </c>
      <c r="E31" s="65" t="s">
        <v>25</v>
      </c>
      <c r="F31" s="4" t="s">
        <v>44</v>
      </c>
      <c r="G31" s="38">
        <v>0</v>
      </c>
      <c r="H31" s="38">
        <v>0</v>
      </c>
      <c r="I31" s="38">
        <v>0</v>
      </c>
      <c r="J31" s="38">
        <v>32.233739829281255</v>
      </c>
      <c r="K31" s="38">
        <v>0</v>
      </c>
      <c r="L31" s="38">
        <v>0</v>
      </c>
      <c r="M31" s="38">
        <v>0</v>
      </c>
      <c r="N31" s="115">
        <v>0</v>
      </c>
    </row>
    <row r="32" spans="2:14" s="17" customFormat="1" ht="15">
      <c r="B32" s="16"/>
      <c r="C32" s="39"/>
      <c r="D32" s="19" t="s">
        <v>35</v>
      </c>
      <c r="E32" s="70"/>
      <c r="F32" s="133"/>
      <c r="G32" s="43">
        <f t="shared" ref="G32:N32" si="2">SUM(G30:G31)</f>
        <v>0</v>
      </c>
      <c r="H32" s="43">
        <f t="shared" si="2"/>
        <v>0</v>
      </c>
      <c r="I32" s="43">
        <f t="shared" si="2"/>
        <v>2.5967660957602279</v>
      </c>
      <c r="J32" s="43">
        <f t="shared" si="2"/>
        <v>37.009961897572431</v>
      </c>
      <c r="K32" s="43">
        <f t="shared" si="2"/>
        <v>4.3897432188821028</v>
      </c>
      <c r="L32" s="43">
        <f t="shared" si="2"/>
        <v>4.650041437304937</v>
      </c>
      <c r="M32" s="43">
        <f t="shared" si="2"/>
        <v>5.4516876587717995</v>
      </c>
      <c r="N32" s="119">
        <f t="shared" si="2"/>
        <v>5.4254770109383506</v>
      </c>
    </row>
    <row r="33" spans="2:14" ht="6" customHeight="1">
      <c r="C33" s="31"/>
      <c r="D33" s="24"/>
      <c r="E33" s="65"/>
      <c r="F33" s="4"/>
      <c r="G33" s="41"/>
      <c r="H33" s="41"/>
      <c r="I33" s="41"/>
      <c r="J33" s="41"/>
      <c r="K33" s="41"/>
      <c r="L33" s="41"/>
      <c r="M33" s="41"/>
      <c r="N33" s="117"/>
    </row>
    <row r="34" spans="2:14" s="17" customFormat="1" ht="15">
      <c r="B34" s="16"/>
      <c r="C34" s="37" t="s">
        <v>92</v>
      </c>
      <c r="D34" s="34"/>
      <c r="E34" s="69"/>
      <c r="F34" s="139"/>
      <c r="G34" s="42"/>
      <c r="H34" s="42"/>
      <c r="I34" s="42"/>
      <c r="J34" s="42"/>
      <c r="K34" s="42"/>
      <c r="L34" s="42"/>
      <c r="M34" s="42"/>
      <c r="N34" s="118"/>
    </row>
    <row r="35" spans="2:14" s="17" customFormat="1" ht="15">
      <c r="B35" s="16">
        <v>12</v>
      </c>
      <c r="C35" s="31" t="s">
        <v>36</v>
      </c>
      <c r="D35" s="24" t="s">
        <v>37</v>
      </c>
      <c r="E35" s="65" t="s">
        <v>31</v>
      </c>
      <c r="F35" s="133"/>
      <c r="G35" s="38">
        <v>2.7012410009998615</v>
      </c>
      <c r="H35" s="38">
        <v>3.5933228546961242</v>
      </c>
      <c r="I35" s="38">
        <v>4.3276552188522537</v>
      </c>
      <c r="J35" s="38">
        <v>3.7574999999999998</v>
      </c>
      <c r="K35" s="38">
        <v>5.2590820507605089</v>
      </c>
      <c r="L35" s="38">
        <v>5.1776845752525418</v>
      </c>
      <c r="M35" s="38">
        <v>5.4319790539069945</v>
      </c>
      <c r="N35" s="115">
        <v>5.4725994142224392</v>
      </c>
    </row>
    <row r="36" spans="2:14" s="17" customFormat="1" ht="15">
      <c r="B36" s="16"/>
      <c r="C36" s="39"/>
      <c r="D36" s="19" t="s">
        <v>37</v>
      </c>
      <c r="E36" s="70"/>
      <c r="F36" s="133"/>
      <c r="G36" s="43">
        <f t="shared" ref="G36:N36" si="3">SUM(G35)</f>
        <v>2.7012410009998615</v>
      </c>
      <c r="H36" s="43">
        <f t="shared" si="3"/>
        <v>3.5933228546961242</v>
      </c>
      <c r="I36" s="43">
        <f t="shared" si="3"/>
        <v>4.3276552188522537</v>
      </c>
      <c r="J36" s="43">
        <f t="shared" si="3"/>
        <v>3.7574999999999998</v>
      </c>
      <c r="K36" s="43">
        <f t="shared" si="3"/>
        <v>5.2590820507605089</v>
      </c>
      <c r="L36" s="43">
        <f t="shared" si="3"/>
        <v>5.1776845752525418</v>
      </c>
      <c r="M36" s="43">
        <f t="shared" si="3"/>
        <v>5.4319790539069945</v>
      </c>
      <c r="N36" s="119">
        <f t="shared" si="3"/>
        <v>5.4725994142224392</v>
      </c>
    </row>
    <row r="37" spans="2:14" ht="4.5" customHeight="1">
      <c r="C37" s="31"/>
      <c r="D37" s="24"/>
      <c r="E37" s="65"/>
      <c r="F37" s="4"/>
      <c r="G37" s="41"/>
      <c r="H37" s="41"/>
      <c r="I37" s="41"/>
      <c r="J37" s="41"/>
      <c r="K37" s="41"/>
      <c r="L37" s="41"/>
      <c r="M37" s="41"/>
      <c r="N37" s="117"/>
    </row>
    <row r="38" spans="2:14" s="17" customFormat="1" ht="15">
      <c r="B38" s="16"/>
      <c r="C38" s="37" t="s">
        <v>38</v>
      </c>
      <c r="D38" s="34"/>
      <c r="E38" s="69"/>
      <c r="F38" s="139"/>
      <c r="G38" s="42"/>
      <c r="H38" s="42"/>
      <c r="I38" s="42"/>
      <c r="J38" s="42"/>
      <c r="K38" s="42"/>
      <c r="L38" s="42"/>
      <c r="M38" s="42"/>
      <c r="N38" s="118"/>
    </row>
    <row r="39" spans="2:14" s="17" customFormat="1" ht="15">
      <c r="B39" s="16">
        <v>13</v>
      </c>
      <c r="C39" s="31" t="s">
        <v>38</v>
      </c>
      <c r="D39" s="24" t="s">
        <v>39</v>
      </c>
      <c r="E39" s="65" t="s">
        <v>31</v>
      </c>
      <c r="F39" s="133"/>
      <c r="G39" s="38">
        <v>0</v>
      </c>
      <c r="H39" s="38">
        <v>15.11542086</v>
      </c>
      <c r="I39" s="38">
        <v>5.67</v>
      </c>
      <c r="J39" s="38">
        <v>18.73</v>
      </c>
      <c r="K39" s="44">
        <f t="shared" ref="K39:N39" si="4">18/2*K13</f>
        <v>11.456999999999999</v>
      </c>
      <c r="L39" s="44">
        <f t="shared" si="4"/>
        <v>11.834999999999999</v>
      </c>
      <c r="M39" s="44">
        <f t="shared" si="4"/>
        <v>12.212999999999999</v>
      </c>
      <c r="N39" s="120">
        <f t="shared" si="4"/>
        <v>12.564</v>
      </c>
    </row>
    <row r="40" spans="2:14" s="17" customFormat="1" ht="15">
      <c r="B40" s="16"/>
      <c r="C40" s="39"/>
      <c r="D40" s="19" t="s">
        <v>39</v>
      </c>
      <c r="E40" s="70"/>
      <c r="F40" s="133"/>
      <c r="G40" s="43">
        <f t="shared" ref="G40:N40" si="5">SUM(G39)</f>
        <v>0</v>
      </c>
      <c r="H40" s="43">
        <f t="shared" si="5"/>
        <v>15.11542086</v>
      </c>
      <c r="I40" s="43">
        <f t="shared" si="5"/>
        <v>5.67</v>
      </c>
      <c r="J40" s="43">
        <f t="shared" si="5"/>
        <v>18.73</v>
      </c>
      <c r="K40" s="43">
        <f t="shared" si="5"/>
        <v>11.456999999999999</v>
      </c>
      <c r="L40" s="43">
        <f t="shared" si="5"/>
        <v>11.834999999999999</v>
      </c>
      <c r="M40" s="43">
        <f t="shared" si="5"/>
        <v>12.212999999999999</v>
      </c>
      <c r="N40" s="119">
        <f t="shared" si="5"/>
        <v>12.564</v>
      </c>
    </row>
    <row r="41" spans="2:14" ht="5.25" customHeight="1">
      <c r="C41" s="31"/>
      <c r="D41" s="24"/>
      <c r="E41" s="65"/>
      <c r="F41" s="4"/>
      <c r="G41" s="41"/>
      <c r="H41" s="41"/>
      <c r="I41" s="41"/>
      <c r="J41" s="41"/>
      <c r="K41" s="41"/>
      <c r="L41" s="41"/>
      <c r="M41" s="41"/>
      <c r="N41" s="117"/>
    </row>
    <row r="42" spans="2:14" s="17" customFormat="1" ht="15">
      <c r="B42" s="16"/>
      <c r="C42" s="37" t="s">
        <v>40</v>
      </c>
      <c r="D42" s="45"/>
      <c r="E42" s="71"/>
      <c r="F42" s="139"/>
      <c r="G42" s="42"/>
      <c r="H42" s="42"/>
      <c r="I42" s="42"/>
      <c r="J42" s="42"/>
      <c r="K42" s="42"/>
      <c r="L42" s="42"/>
      <c r="M42" s="42"/>
      <c r="N42" s="118"/>
    </row>
    <row r="43" spans="2:14" s="17" customFormat="1" ht="15">
      <c r="B43" s="16">
        <v>14</v>
      </c>
      <c r="C43" s="31" t="s">
        <v>40</v>
      </c>
      <c r="D43" s="46" t="s">
        <v>185</v>
      </c>
      <c r="E43" s="65"/>
      <c r="F43" s="4" t="s">
        <v>176</v>
      </c>
      <c r="G43" s="38">
        <v>0.78907090547658099</v>
      </c>
      <c r="H43" s="38">
        <v>0</v>
      </c>
      <c r="I43" s="38">
        <v>-37.387844029524302</v>
      </c>
      <c r="J43" s="38">
        <v>-15.7646503467986</v>
      </c>
      <c r="K43" s="38">
        <v>0</v>
      </c>
      <c r="L43" s="38">
        <v>0</v>
      </c>
      <c r="M43" s="38">
        <v>0</v>
      </c>
      <c r="N43" s="115">
        <v>0</v>
      </c>
    </row>
    <row r="44" spans="2:14" s="17" customFormat="1" ht="41.25" customHeight="1">
      <c r="B44" s="16"/>
      <c r="C44" s="39"/>
      <c r="D44" s="180" t="s">
        <v>125</v>
      </c>
      <c r="E44" s="180"/>
      <c r="F44" s="133"/>
      <c r="G44" s="43">
        <f t="shared" ref="G44:N44" si="6">SUM(G43)</f>
        <v>0.78907090547658099</v>
      </c>
      <c r="H44" s="43">
        <f t="shared" si="6"/>
        <v>0</v>
      </c>
      <c r="I44" s="43">
        <f t="shared" si="6"/>
        <v>-37.387844029524302</v>
      </c>
      <c r="J44" s="43">
        <f t="shared" si="6"/>
        <v>-15.7646503467986</v>
      </c>
      <c r="K44" s="43">
        <f t="shared" si="6"/>
        <v>0</v>
      </c>
      <c r="L44" s="43">
        <f t="shared" si="6"/>
        <v>0</v>
      </c>
      <c r="M44" s="43">
        <f t="shared" si="6"/>
        <v>0</v>
      </c>
      <c r="N44" s="119">
        <f t="shared" si="6"/>
        <v>0</v>
      </c>
    </row>
    <row r="45" spans="2:14" ht="9" customHeight="1">
      <c r="C45" s="31"/>
      <c r="D45" s="24"/>
      <c r="E45" s="65"/>
      <c r="F45" s="4"/>
      <c r="G45" s="48"/>
      <c r="H45" s="48"/>
      <c r="I45" s="48"/>
      <c r="J45" s="48"/>
      <c r="K45" s="48"/>
      <c r="L45" s="48"/>
      <c r="M45" s="48"/>
      <c r="N45" s="121"/>
    </row>
    <row r="46" spans="2:14" s="17" customFormat="1" ht="18.75">
      <c r="B46" s="16">
        <v>15</v>
      </c>
      <c r="C46" s="49" t="s">
        <v>94</v>
      </c>
      <c r="D46" s="50" t="s">
        <v>70</v>
      </c>
      <c r="E46" s="5"/>
      <c r="F46" s="6"/>
      <c r="G46" s="51">
        <f>G20+G27+G32+G36+G40-G44</f>
        <v>620.60358399552331</v>
      </c>
      <c r="H46" s="51">
        <f t="shared" ref="H46:N46" si="7">H20+H27+H32+H36+H40-H44</f>
        <v>701.78130577852448</v>
      </c>
      <c r="I46" s="51">
        <f t="shared" si="7"/>
        <v>749.15995599988491</v>
      </c>
      <c r="J46" s="51">
        <f t="shared" si="7"/>
        <v>800.70774607439853</v>
      </c>
      <c r="K46" s="51">
        <f t="shared" si="7"/>
        <v>856.39854394165911</v>
      </c>
      <c r="L46" s="51">
        <f t="shared" si="7"/>
        <v>844.05152349840114</v>
      </c>
      <c r="M46" s="51">
        <f t="shared" si="7"/>
        <v>885.86553461919243</v>
      </c>
      <c r="N46" s="122">
        <f t="shared" si="7"/>
        <v>892.69269249541139</v>
      </c>
    </row>
    <row r="47" spans="2:14" s="54" customFormat="1" ht="6" customHeight="1">
      <c r="B47" s="25"/>
      <c r="C47" s="52"/>
      <c r="D47" s="15"/>
      <c r="E47" s="66"/>
      <c r="F47" s="3"/>
      <c r="G47" s="53"/>
      <c r="H47" s="53"/>
      <c r="I47" s="53"/>
      <c r="J47" s="53"/>
      <c r="K47" s="53"/>
      <c r="L47" s="53"/>
      <c r="M47" s="53"/>
      <c r="N47" s="123"/>
    </row>
    <row r="48" spans="2:14" s="54" customFormat="1" ht="15">
      <c r="B48" s="25"/>
      <c r="C48" s="52"/>
      <c r="D48" s="22"/>
      <c r="E48" s="72"/>
      <c r="F48" s="140"/>
      <c r="G48" s="44"/>
      <c r="H48" s="44"/>
      <c r="I48" s="44"/>
      <c r="J48" s="44"/>
      <c r="K48" s="44"/>
      <c r="L48" s="44"/>
      <c r="M48" s="44"/>
      <c r="N48" s="120"/>
    </row>
    <row r="49" spans="1:15" s="54" customFormat="1" ht="8.25" customHeight="1">
      <c r="B49" s="25"/>
      <c r="C49" s="52"/>
      <c r="D49" s="22"/>
      <c r="E49" s="72"/>
      <c r="F49" s="140"/>
      <c r="G49" s="55"/>
      <c r="H49" s="55"/>
      <c r="I49" s="55"/>
      <c r="J49" s="55"/>
      <c r="K49" s="55"/>
      <c r="L49" s="55"/>
      <c r="M49" s="55"/>
      <c r="N49" s="124"/>
    </row>
    <row r="50" spans="1:15" s="54" customFormat="1" ht="15.75" customHeight="1">
      <c r="B50" s="25"/>
      <c r="C50" s="26" t="s">
        <v>82</v>
      </c>
      <c r="D50" s="27"/>
      <c r="E50" s="67"/>
      <c r="F50" s="76"/>
      <c r="G50" s="186"/>
      <c r="H50" s="186"/>
      <c r="I50" s="186"/>
      <c r="J50" s="186"/>
      <c r="K50" s="186"/>
      <c r="L50" s="186"/>
      <c r="M50" s="186"/>
      <c r="N50" s="187"/>
    </row>
    <row r="51" spans="1:15" s="54" customFormat="1" ht="15.75" customHeight="1">
      <c r="B51" s="25">
        <v>16</v>
      </c>
      <c r="C51" s="7" t="s">
        <v>79</v>
      </c>
      <c r="D51" s="22" t="s">
        <v>96</v>
      </c>
      <c r="E51" s="72"/>
      <c r="F51" s="140"/>
      <c r="G51" s="38">
        <v>89.385061989999997</v>
      </c>
      <c r="H51" s="56">
        <v>82</v>
      </c>
      <c r="I51" s="56">
        <v>80.8</v>
      </c>
      <c r="J51" s="56">
        <v>68.3</v>
      </c>
      <c r="K51" s="44">
        <f>((K46-K56-K55+K44)/2)-I61</f>
        <v>396.17758088372403</v>
      </c>
      <c r="L51" s="44">
        <f>((L46-L56-L55+L44)/2)-J61</f>
        <v>389.39590556831706</v>
      </c>
      <c r="M51" s="44">
        <f>((M46-M56-M55+M44)/2)-K61</f>
        <v>408.85351542886542</v>
      </c>
      <c r="N51" s="120">
        <f>((N46-N56-N55+N44)/2)-L61</f>
        <v>411.2864282990584</v>
      </c>
    </row>
    <row r="52" spans="1:15" s="54" customFormat="1" ht="17.25" customHeight="1">
      <c r="B52" s="25">
        <v>17</v>
      </c>
      <c r="C52" s="7" t="s">
        <v>81</v>
      </c>
      <c r="D52" s="22" t="s">
        <v>97</v>
      </c>
      <c r="E52" s="72"/>
      <c r="F52" s="140"/>
      <c r="G52" s="56">
        <v>206.60679357253497</v>
      </c>
      <c r="H52" s="56">
        <v>212.76953298000001</v>
      </c>
      <c r="I52" s="56">
        <v>205.6</v>
      </c>
      <c r="J52" s="56">
        <v>222.8</v>
      </c>
      <c r="K52" s="44">
        <f>(K46-K56-K55+K44)/2-I62</f>
        <v>396.2060998527777</v>
      </c>
      <c r="L52" s="44">
        <f>(L46-L56-L55+L44)/2-J62</f>
        <v>388.79030974154637</v>
      </c>
      <c r="M52" s="44">
        <f>(M46-M56-M55+M44)/2-K62</f>
        <v>408.85351542886542</v>
      </c>
      <c r="N52" s="120">
        <f>(N46-N56-N55+N44)/2-L62</f>
        <v>411.2864282990584</v>
      </c>
    </row>
    <row r="53" spans="1:15" s="54" customFormat="1" ht="18" customHeight="1">
      <c r="B53" s="25">
        <v>18</v>
      </c>
      <c r="C53" s="7" t="s">
        <v>107</v>
      </c>
      <c r="D53" s="22" t="s">
        <v>95</v>
      </c>
      <c r="E53" s="72"/>
      <c r="F53" s="140"/>
      <c r="G53" s="56">
        <v>170.74591896000004</v>
      </c>
      <c r="H53" s="56">
        <v>230.48424634</v>
      </c>
      <c r="I53" s="56">
        <v>278.5</v>
      </c>
      <c r="J53" s="56">
        <v>309.7</v>
      </c>
      <c r="K53" s="57"/>
      <c r="L53" s="57"/>
      <c r="M53" s="57"/>
      <c r="N53" s="125"/>
    </row>
    <row r="54" spans="1:15" s="54" customFormat="1" ht="15.75" customHeight="1">
      <c r="B54" s="25">
        <v>19</v>
      </c>
      <c r="C54" s="7" t="s">
        <v>108</v>
      </c>
      <c r="D54" s="22" t="s">
        <v>95</v>
      </c>
      <c r="E54" s="72"/>
      <c r="F54" s="140"/>
      <c r="G54" s="56">
        <v>74.662899120000006</v>
      </c>
      <c r="H54" s="56">
        <v>116.90241021</v>
      </c>
      <c r="I54" s="56">
        <v>122.7</v>
      </c>
      <c r="J54" s="56">
        <v>137.9</v>
      </c>
      <c r="K54" s="57"/>
      <c r="L54" s="57"/>
      <c r="M54" s="57"/>
      <c r="N54" s="125"/>
    </row>
    <row r="55" spans="1:15" s="54" customFormat="1" ht="15.75" customHeight="1">
      <c r="B55" s="25">
        <v>20</v>
      </c>
      <c r="C55" s="7" t="s">
        <v>80</v>
      </c>
      <c r="D55" s="22" t="s">
        <v>95</v>
      </c>
      <c r="E55" s="72"/>
      <c r="F55" s="140"/>
      <c r="G55" s="56">
        <v>1.6760608400000001</v>
      </c>
      <c r="H55" s="56">
        <v>1.72801872604</v>
      </c>
      <c r="I55" s="56">
        <v>1.7798592878212001</v>
      </c>
      <c r="J55" s="56">
        <v>1.7907136788620599</v>
      </c>
      <c r="K55" s="44">
        <f t="shared" ref="K55:N55" si="8">J55*1.03</f>
        <v>1.8444350892279218</v>
      </c>
      <c r="L55" s="44">
        <f t="shared" si="8"/>
        <v>1.8997681419047594</v>
      </c>
      <c r="M55" s="44">
        <f t="shared" si="8"/>
        <v>1.9567611861619023</v>
      </c>
      <c r="N55" s="120">
        <f t="shared" si="8"/>
        <v>2.0154640217467596</v>
      </c>
    </row>
    <row r="56" spans="1:15" s="54" customFormat="1" ht="15.75" customHeight="1">
      <c r="B56" s="25">
        <v>21</v>
      </c>
      <c r="C56" s="7" t="s">
        <v>109</v>
      </c>
      <c r="D56" s="22" t="s">
        <v>95</v>
      </c>
      <c r="E56" s="72"/>
      <c r="F56" s="140"/>
      <c r="G56" s="56">
        <v>41.054462399999998</v>
      </c>
      <c r="H56" s="56">
        <v>42.540030000000002</v>
      </c>
      <c r="I56" s="56">
        <v>59.842699741466298</v>
      </c>
      <c r="J56" s="56">
        <v>60.249927840000005</v>
      </c>
      <c r="K56" s="44">
        <f>48.7853666730285*K13</f>
        <v>62.103771774765271</v>
      </c>
      <c r="L56" s="44">
        <f>48.7853666730285*L13</f>
        <v>64.152757175032477</v>
      </c>
      <c r="M56" s="44">
        <f>48.7853666730285*M13</f>
        <v>66.201742575299676</v>
      </c>
      <c r="N56" s="44">
        <f>48.7853666730285*N13</f>
        <v>68.104371875547784</v>
      </c>
      <c r="O56" s="52"/>
    </row>
    <row r="57" spans="1:15" s="54" customFormat="1" ht="15.75" customHeight="1">
      <c r="B57" s="25">
        <v>22</v>
      </c>
      <c r="C57" s="49" t="s">
        <v>182</v>
      </c>
      <c r="D57" s="50" t="s">
        <v>48</v>
      </c>
      <c r="E57" s="5"/>
      <c r="F57" s="6"/>
      <c r="G57" s="51">
        <f>SUM(G51:G56)</f>
        <v>584.13119688253505</v>
      </c>
      <c r="H57" s="51">
        <f t="shared" ref="H57:N57" si="9">SUM(H51:H56)</f>
        <v>686.42423825603998</v>
      </c>
      <c r="I57" s="51">
        <f t="shared" si="9"/>
        <v>749.22255902928748</v>
      </c>
      <c r="J57" s="51">
        <f t="shared" si="9"/>
        <v>800.74064151886205</v>
      </c>
      <c r="K57" s="51">
        <f t="shared" si="9"/>
        <v>856.33188760049484</v>
      </c>
      <c r="L57" s="51">
        <f t="shared" si="9"/>
        <v>844.23874062680068</v>
      </c>
      <c r="M57" s="51">
        <f t="shared" si="9"/>
        <v>885.86553461919243</v>
      </c>
      <c r="N57" s="122">
        <f t="shared" si="9"/>
        <v>892.69269249541139</v>
      </c>
      <c r="O57" s="52"/>
    </row>
    <row r="58" spans="1:15" s="54" customFormat="1" ht="47.25" customHeight="1">
      <c r="B58" s="25">
        <v>23</v>
      </c>
      <c r="C58" s="7" t="s">
        <v>183</v>
      </c>
      <c r="D58" s="175" t="s">
        <v>184</v>
      </c>
      <c r="E58" s="65" t="s">
        <v>25</v>
      </c>
      <c r="F58" s="4" t="s">
        <v>177</v>
      </c>
      <c r="G58" s="58">
        <f t="shared" ref="G58:N58" si="10">G57-G46</f>
        <v>-36.472387112988258</v>
      </c>
      <c r="H58" s="58">
        <f t="shared" si="10"/>
        <v>-15.357067522484499</v>
      </c>
      <c r="I58" s="58">
        <f t="shared" si="10"/>
        <v>6.260302940256679E-2</v>
      </c>
      <c r="J58" s="58">
        <f t="shared" si="10"/>
        <v>3.2895444463520107E-2</v>
      </c>
      <c r="K58" s="58">
        <f t="shared" si="10"/>
        <v>-6.6656341164275545E-2</v>
      </c>
      <c r="L58" s="58">
        <f t="shared" si="10"/>
        <v>0.18721712839953852</v>
      </c>
      <c r="M58" s="58">
        <f t="shared" si="10"/>
        <v>0</v>
      </c>
      <c r="N58" s="58">
        <f t="shared" si="10"/>
        <v>0</v>
      </c>
      <c r="O58" s="52"/>
    </row>
    <row r="59" spans="1:15" s="54" customFormat="1" ht="15.75" customHeight="1">
      <c r="B59" s="25"/>
      <c r="C59" s="7"/>
      <c r="D59" s="47"/>
      <c r="E59" s="65"/>
      <c r="F59" s="140"/>
      <c r="G59" s="44"/>
      <c r="H59" s="44"/>
      <c r="I59" s="44"/>
      <c r="J59" s="44"/>
      <c r="K59" s="44"/>
      <c r="L59" s="44"/>
      <c r="M59" s="44"/>
      <c r="N59" s="44"/>
      <c r="O59" s="52"/>
    </row>
    <row r="60" spans="1:15" s="54" customFormat="1" ht="15.75" customHeight="1">
      <c r="A60" s="183"/>
      <c r="B60" s="25"/>
      <c r="C60" s="52" t="s">
        <v>202</v>
      </c>
      <c r="D60" s="34"/>
      <c r="E60" s="69"/>
      <c r="F60" s="136"/>
      <c r="G60" s="60"/>
      <c r="H60" s="60"/>
      <c r="I60" s="60"/>
      <c r="J60" s="60"/>
      <c r="K60" s="60"/>
      <c r="L60" s="60"/>
      <c r="M60" s="60"/>
      <c r="N60" s="60"/>
      <c r="O60" s="52"/>
    </row>
    <row r="61" spans="1:15" s="54" customFormat="1" ht="15.75" customHeight="1">
      <c r="A61" s="183"/>
      <c r="B61" s="25">
        <v>24</v>
      </c>
      <c r="C61" s="74" t="s">
        <v>202</v>
      </c>
      <c r="D61" s="22" t="s">
        <v>68</v>
      </c>
      <c r="E61" s="65" t="s">
        <v>25</v>
      </c>
      <c r="F61" s="141">
        <v>-4.1425000000000001</v>
      </c>
      <c r="G61" s="59">
        <v>-34.179483761000419</v>
      </c>
      <c r="H61" s="59">
        <v>-16.929786426566405</v>
      </c>
      <c r="I61" s="59">
        <v>4.7587655108928387E-2</v>
      </c>
      <c r="J61" s="59">
        <v>-0.39640647758510678</v>
      </c>
      <c r="K61" s="59">
        <v>0</v>
      </c>
      <c r="L61" s="59">
        <v>0</v>
      </c>
      <c r="M61" s="59">
        <v>0</v>
      </c>
      <c r="N61" s="59">
        <v>0</v>
      </c>
      <c r="O61" s="52"/>
    </row>
    <row r="62" spans="1:15" s="54" customFormat="1" ht="15.75" customHeight="1">
      <c r="A62" s="183"/>
      <c r="B62" s="25">
        <v>25</v>
      </c>
      <c r="C62" s="52"/>
      <c r="D62" s="22" t="s">
        <v>69</v>
      </c>
      <c r="E62" s="65" t="s">
        <v>25</v>
      </c>
      <c r="F62" s="141">
        <v>4.9329999999999998</v>
      </c>
      <c r="G62" s="59">
        <v>-3.206895303727876</v>
      </c>
      <c r="H62" s="59">
        <v>0.95229337617353826</v>
      </c>
      <c r="I62" s="59">
        <v>1.906868605527515E-2</v>
      </c>
      <c r="J62" s="59">
        <v>0.20918934918558629</v>
      </c>
      <c r="K62" s="59">
        <v>0</v>
      </c>
      <c r="L62" s="59">
        <v>0</v>
      </c>
      <c r="M62" s="59">
        <v>0</v>
      </c>
      <c r="N62" s="59">
        <v>0</v>
      </c>
      <c r="O62" s="52"/>
    </row>
    <row r="63" spans="1:15" s="54" customFormat="1" ht="26.25" customHeight="1">
      <c r="B63" s="25"/>
      <c r="C63" s="26" t="s">
        <v>193</v>
      </c>
      <c r="D63" s="27" t="s">
        <v>70</v>
      </c>
      <c r="E63" s="67"/>
      <c r="F63" s="76"/>
      <c r="G63" s="186">
        <f>G46</f>
        <v>620.60358399552331</v>
      </c>
      <c r="H63" s="186">
        <f>H46</f>
        <v>701.78130577852448</v>
      </c>
      <c r="I63" s="186">
        <f>I46</f>
        <v>749.15995599988491</v>
      </c>
      <c r="J63" s="186">
        <f>J46</f>
        <v>800.70774607439853</v>
      </c>
      <c r="K63" s="186">
        <f>K46</f>
        <v>856.39854394165911</v>
      </c>
      <c r="L63" s="186">
        <f>L46</f>
        <v>844.05152349840114</v>
      </c>
      <c r="M63" s="186">
        <f>M46</f>
        <v>885.86553461919243</v>
      </c>
      <c r="N63" s="187">
        <f>N46</f>
        <v>892.69269249541139</v>
      </c>
    </row>
    <row r="64" spans="1:15" s="54" customFormat="1" ht="15.75" customHeight="1">
      <c r="B64" s="25"/>
      <c r="C64" s="14"/>
      <c r="D64" s="15"/>
      <c r="E64" s="66"/>
      <c r="F64" s="3"/>
      <c r="G64" s="53"/>
      <c r="H64" s="53"/>
      <c r="I64" s="53"/>
      <c r="J64" s="53"/>
      <c r="K64" s="53"/>
      <c r="L64" s="53"/>
      <c r="M64" s="53"/>
      <c r="N64" s="123"/>
    </row>
    <row r="65" spans="2:14" s="54" customFormat="1" ht="15.75" customHeight="1">
      <c r="B65" s="25">
        <v>26</v>
      </c>
      <c r="C65" s="74" t="s">
        <v>71</v>
      </c>
      <c r="D65" s="23"/>
      <c r="E65" s="72"/>
      <c r="F65" s="140"/>
      <c r="G65" s="41">
        <f>G56</f>
        <v>41.054462399999998</v>
      </c>
      <c r="H65" s="41">
        <f>H56</f>
        <v>42.540030000000002</v>
      </c>
      <c r="I65" s="41">
        <f>I56</f>
        <v>59.842699741466298</v>
      </c>
      <c r="J65" s="41">
        <f>J56</f>
        <v>60.249927840000005</v>
      </c>
      <c r="K65" s="41">
        <f>K56</f>
        <v>62.103771774765271</v>
      </c>
      <c r="L65" s="41">
        <f>L56</f>
        <v>64.152757175032477</v>
      </c>
      <c r="M65" s="41">
        <f>M56</f>
        <v>66.201742575299676</v>
      </c>
      <c r="N65" s="117">
        <f>N56</f>
        <v>68.104371875547784</v>
      </c>
    </row>
    <row r="66" spans="2:14" s="54" customFormat="1" ht="15.75" customHeight="1">
      <c r="B66" s="25">
        <v>27</v>
      </c>
      <c r="C66" s="74" t="s">
        <v>72</v>
      </c>
      <c r="D66" s="23"/>
      <c r="E66" s="72"/>
      <c r="F66" s="140"/>
      <c r="G66" s="41">
        <f>G55</f>
        <v>1.6760608400000001</v>
      </c>
      <c r="H66" s="41">
        <f>H55</f>
        <v>1.72801872604</v>
      </c>
      <c r="I66" s="41">
        <f>I55</f>
        <v>1.7798592878212001</v>
      </c>
      <c r="J66" s="41">
        <f>J55</f>
        <v>1.7907136788620599</v>
      </c>
      <c r="K66" s="41">
        <f>K55</f>
        <v>1.8444350892279218</v>
      </c>
      <c r="L66" s="41">
        <f>L55</f>
        <v>1.8997681419047594</v>
      </c>
      <c r="M66" s="41">
        <f>M55</f>
        <v>1.9567611861619023</v>
      </c>
      <c r="N66" s="117">
        <f>N55</f>
        <v>2.0154640217467596</v>
      </c>
    </row>
    <row r="67" spans="2:14" s="54" customFormat="1" ht="15.75" customHeight="1">
      <c r="B67" s="25">
        <v>28</v>
      </c>
      <c r="C67" s="74" t="s">
        <v>73</v>
      </c>
      <c r="D67" s="23"/>
      <c r="E67" s="72"/>
      <c r="F67" s="140"/>
      <c r="G67" s="41">
        <f>G44</f>
        <v>0.78907090547658099</v>
      </c>
      <c r="H67" s="41">
        <f>H44</f>
        <v>0</v>
      </c>
      <c r="I67" s="41">
        <f>I44</f>
        <v>-37.387844029524302</v>
      </c>
      <c r="J67" s="41">
        <f>J44</f>
        <v>-15.7646503467986</v>
      </c>
      <c r="K67" s="41">
        <f>K44</f>
        <v>0</v>
      </c>
      <c r="L67" s="41">
        <f>L44</f>
        <v>0</v>
      </c>
      <c r="M67" s="41">
        <f>M44</f>
        <v>0</v>
      </c>
      <c r="N67" s="117">
        <f>N44</f>
        <v>0</v>
      </c>
    </row>
    <row r="68" spans="2:14" s="54" customFormat="1" ht="15.75" customHeight="1">
      <c r="B68" s="25">
        <v>29</v>
      </c>
      <c r="C68" s="74" t="s">
        <v>74</v>
      </c>
      <c r="D68" s="23"/>
      <c r="E68" s="72"/>
      <c r="F68" s="140"/>
      <c r="G68" s="41">
        <f>F61</f>
        <v>-4.1425000000000001</v>
      </c>
      <c r="H68" s="41">
        <v>0</v>
      </c>
      <c r="I68" s="44">
        <f t="shared" ref="I68:N69" si="11">G61</f>
        <v>-34.179483761000419</v>
      </c>
      <c r="J68" s="44">
        <f t="shared" si="11"/>
        <v>-16.929786426566405</v>
      </c>
      <c r="K68" s="44">
        <f t="shared" si="11"/>
        <v>4.7587655108928387E-2</v>
      </c>
      <c r="L68" s="44">
        <f t="shared" si="11"/>
        <v>-0.39640647758510678</v>
      </c>
      <c r="M68" s="44">
        <f t="shared" si="11"/>
        <v>0</v>
      </c>
      <c r="N68" s="120">
        <f t="shared" si="11"/>
        <v>0</v>
      </c>
    </row>
    <row r="69" spans="2:14" s="54" customFormat="1" ht="15.75" customHeight="1">
      <c r="B69" s="25">
        <v>30</v>
      </c>
      <c r="C69" s="74" t="s">
        <v>75</v>
      </c>
      <c r="D69" s="23"/>
      <c r="E69" s="72"/>
      <c r="F69" s="140"/>
      <c r="G69" s="41">
        <f>F62</f>
        <v>4.9329999999999998</v>
      </c>
      <c r="H69" s="41">
        <v>0</v>
      </c>
      <c r="I69" s="44">
        <f t="shared" si="11"/>
        <v>-3.206895303727876</v>
      </c>
      <c r="J69" s="44">
        <f t="shared" si="11"/>
        <v>0.95229337617353826</v>
      </c>
      <c r="K69" s="44">
        <f t="shared" si="11"/>
        <v>1.906868605527515E-2</v>
      </c>
      <c r="L69" s="44">
        <f t="shared" si="11"/>
        <v>0.20918934918558629</v>
      </c>
      <c r="M69" s="44">
        <f t="shared" si="11"/>
        <v>0</v>
      </c>
      <c r="N69" s="120">
        <f t="shared" si="11"/>
        <v>0</v>
      </c>
    </row>
    <row r="70" spans="2:14" s="54" customFormat="1" ht="15.75" customHeight="1">
      <c r="B70" s="25">
        <v>31</v>
      </c>
      <c r="C70" s="74" t="s">
        <v>194</v>
      </c>
      <c r="D70" s="23"/>
      <c r="E70" s="72"/>
      <c r="F70" s="140"/>
      <c r="G70" s="41">
        <f>G63-G65-G66+G67</f>
        <v>578.66213166099988</v>
      </c>
      <c r="H70" s="41">
        <f t="shared" ref="H70:N70" si="12">H63-H65-H66+H67</f>
        <v>657.51325705248451</v>
      </c>
      <c r="I70" s="41">
        <f t="shared" si="12"/>
        <v>650.14955294107313</v>
      </c>
      <c r="J70" s="41">
        <f t="shared" si="12"/>
        <v>722.90245420873782</v>
      </c>
      <c r="K70" s="41">
        <f t="shared" si="12"/>
        <v>792.45033707766595</v>
      </c>
      <c r="L70" s="41">
        <f t="shared" si="12"/>
        <v>777.99899818146389</v>
      </c>
      <c r="M70" s="41">
        <f t="shared" si="12"/>
        <v>817.70703085773084</v>
      </c>
      <c r="N70" s="117">
        <f t="shared" si="12"/>
        <v>822.5728565981168</v>
      </c>
    </row>
    <row r="71" spans="2:14" s="54" customFormat="1" ht="15.75" customHeight="1">
      <c r="B71" s="25">
        <v>32</v>
      </c>
      <c r="C71" s="74" t="s">
        <v>195</v>
      </c>
      <c r="D71" s="23"/>
      <c r="E71" s="72"/>
      <c r="F71" s="140"/>
      <c r="G71" s="41">
        <f>G70/2-G68</f>
        <v>293.47356583049992</v>
      </c>
      <c r="H71" s="41">
        <f t="shared" ref="H71:N71" si="13">H70/2-H68</f>
        <v>328.75662852624225</v>
      </c>
      <c r="I71" s="41">
        <f t="shared" si="13"/>
        <v>359.25426023153699</v>
      </c>
      <c r="J71" s="41">
        <f t="shared" si="13"/>
        <v>378.38101353093532</v>
      </c>
      <c r="K71" s="41">
        <f t="shared" si="13"/>
        <v>396.17758088372403</v>
      </c>
      <c r="L71" s="41">
        <f t="shared" si="13"/>
        <v>389.39590556831706</v>
      </c>
      <c r="M71" s="41">
        <f t="shared" si="13"/>
        <v>408.85351542886542</v>
      </c>
      <c r="N71" s="117">
        <f t="shared" si="13"/>
        <v>411.2864282990584</v>
      </c>
    </row>
    <row r="72" spans="2:14" s="54" customFormat="1" ht="15.75" customHeight="1">
      <c r="B72" s="25">
        <v>33</v>
      </c>
      <c r="C72" s="74" t="s">
        <v>196</v>
      </c>
      <c r="D72" s="23"/>
      <c r="E72" s="72"/>
      <c r="F72" s="140"/>
      <c r="G72" s="41">
        <f>G70/2-G69</f>
        <v>284.39806583049995</v>
      </c>
      <c r="H72" s="41">
        <f t="shared" ref="H72:N72" si="14">H70/2-H69</f>
        <v>328.75662852624225</v>
      </c>
      <c r="I72" s="41">
        <f t="shared" si="14"/>
        <v>328.28167177426445</v>
      </c>
      <c r="J72" s="41">
        <f t="shared" si="14"/>
        <v>360.49893372819537</v>
      </c>
      <c r="K72" s="41">
        <f t="shared" si="14"/>
        <v>396.2060998527777</v>
      </c>
      <c r="L72" s="41">
        <f t="shared" si="14"/>
        <v>388.79030974154637</v>
      </c>
      <c r="M72" s="41">
        <f t="shared" si="14"/>
        <v>408.85351542886542</v>
      </c>
      <c r="N72" s="117">
        <f t="shared" si="14"/>
        <v>411.2864282990584</v>
      </c>
    </row>
    <row r="73" spans="2:14" s="54" customFormat="1" ht="15.75" customHeight="1">
      <c r="B73" s="25">
        <v>34</v>
      </c>
      <c r="C73" s="74" t="s">
        <v>76</v>
      </c>
      <c r="D73" s="23"/>
      <c r="E73" s="72"/>
      <c r="F73" s="140"/>
      <c r="G73" s="56">
        <v>145.00225399999999</v>
      </c>
      <c r="H73" s="44">
        <f>G74</f>
        <v>145.00225399999999</v>
      </c>
      <c r="I73" s="44">
        <f>H74</f>
        <v>183.75437452624226</v>
      </c>
      <c r="J73" s="56">
        <v>144.30000000000001</v>
      </c>
      <c r="K73" s="44">
        <f t="shared" ref="K73:N73" si="15">J74</f>
        <v>216.19893372819536</v>
      </c>
      <c r="L73" s="44">
        <f t="shared" si="15"/>
        <v>180.00716612458234</v>
      </c>
      <c r="M73" s="44">
        <f t="shared" si="15"/>
        <v>208.78314361696403</v>
      </c>
      <c r="N73" s="120">
        <f t="shared" si="15"/>
        <v>200.0703718119014</v>
      </c>
    </row>
    <row r="74" spans="2:14" s="54" customFormat="1" ht="15.75" customHeight="1">
      <c r="B74" s="25">
        <v>35</v>
      </c>
      <c r="C74" s="74" t="s">
        <v>77</v>
      </c>
      <c r="D74" s="23"/>
      <c r="E74" s="72"/>
      <c r="F74" s="140"/>
      <c r="G74" s="44">
        <f>G73</f>
        <v>145.00225399999999</v>
      </c>
      <c r="H74" s="44">
        <f>H72-H73</f>
        <v>183.75437452624226</v>
      </c>
      <c r="I74" s="44">
        <f t="shared" ref="I74:N74" si="16">I72-I73</f>
        <v>144.52729724802219</v>
      </c>
      <c r="J74" s="44">
        <f t="shared" si="16"/>
        <v>216.19893372819536</v>
      </c>
      <c r="K74" s="44">
        <f t="shared" si="16"/>
        <v>180.00716612458234</v>
      </c>
      <c r="L74" s="44">
        <f t="shared" si="16"/>
        <v>208.78314361696403</v>
      </c>
      <c r="M74" s="44">
        <f t="shared" si="16"/>
        <v>200.0703718119014</v>
      </c>
      <c r="N74" s="120">
        <f t="shared" si="16"/>
        <v>211.216056487157</v>
      </c>
    </row>
    <row r="75" spans="2:14" s="54" customFormat="1" ht="15.75" customHeight="1">
      <c r="B75" s="25"/>
      <c r="C75" s="74"/>
      <c r="D75" s="23"/>
      <c r="E75" s="72"/>
      <c r="F75" s="140"/>
      <c r="G75" s="44"/>
      <c r="H75" s="44"/>
      <c r="I75" s="44"/>
      <c r="J75" s="44"/>
      <c r="K75" s="44"/>
      <c r="L75" s="44"/>
      <c r="M75" s="44"/>
      <c r="N75" s="120"/>
    </row>
    <row r="76" spans="2:14" s="54" customFormat="1" ht="15.75" customHeight="1">
      <c r="B76" s="25">
        <v>36</v>
      </c>
      <c r="C76" s="126" t="s">
        <v>78</v>
      </c>
      <c r="D76" s="127"/>
      <c r="E76" s="128"/>
      <c r="F76" s="1"/>
      <c r="G76" s="129">
        <f>G74*2</f>
        <v>290.00450799999999</v>
      </c>
      <c r="H76" s="129">
        <f t="shared" ref="H76:N76" si="17">H74*2</f>
        <v>367.50874905248452</v>
      </c>
      <c r="I76" s="129">
        <f t="shared" si="17"/>
        <v>289.05459449604439</v>
      </c>
      <c r="J76" s="129">
        <f t="shared" si="17"/>
        <v>432.39786745639071</v>
      </c>
      <c r="K76" s="129">
        <f t="shared" si="17"/>
        <v>360.01433224916468</v>
      </c>
      <c r="L76" s="129">
        <f t="shared" si="17"/>
        <v>417.56628723392805</v>
      </c>
      <c r="M76" s="129">
        <f t="shared" si="17"/>
        <v>400.14074362380279</v>
      </c>
      <c r="N76" s="130">
        <f t="shared" si="17"/>
        <v>422.43211297431401</v>
      </c>
    </row>
    <row r="77" spans="2:14" s="54" customFormat="1" ht="15.75" customHeight="1">
      <c r="B77" s="25"/>
      <c r="C77" s="23"/>
      <c r="D77" s="22"/>
      <c r="E77" s="72"/>
      <c r="F77" s="140"/>
      <c r="G77" s="61"/>
      <c r="H77" s="61"/>
      <c r="I77" s="62"/>
      <c r="J77" s="62"/>
      <c r="K77" s="62"/>
      <c r="L77" s="62"/>
      <c r="M77" s="61"/>
      <c r="N77" s="61"/>
    </row>
    <row r="78" spans="2:14" s="54" customFormat="1" ht="7.5" customHeight="1">
      <c r="B78" s="22"/>
      <c r="C78" s="23"/>
      <c r="D78" s="22"/>
      <c r="E78" s="72"/>
      <c r="F78" s="140"/>
      <c r="G78" s="61"/>
      <c r="H78" s="61"/>
      <c r="I78" s="61"/>
      <c r="J78" s="61"/>
      <c r="K78" s="61"/>
      <c r="L78" s="61"/>
      <c r="M78" s="61"/>
      <c r="N78" s="61"/>
    </row>
    <row r="79" spans="2:14">
      <c r="G79" s="63"/>
      <c r="H79" s="63"/>
      <c r="I79" s="63"/>
      <c r="J79" s="63"/>
      <c r="K79" s="63"/>
      <c r="L79" s="63"/>
      <c r="M79" s="63"/>
      <c r="N79" s="63"/>
    </row>
    <row r="80" spans="2:14">
      <c r="G80" s="63"/>
      <c r="H80" s="63"/>
      <c r="I80" s="63"/>
      <c r="J80" s="63"/>
      <c r="K80" s="63"/>
      <c r="L80" s="63"/>
      <c r="M80" s="63"/>
      <c r="N80" s="63"/>
    </row>
    <row r="81" spans="7:14">
      <c r="G81" s="63"/>
      <c r="H81" s="63"/>
      <c r="I81" s="63"/>
      <c r="J81" s="63"/>
      <c r="K81" s="63"/>
      <c r="L81" s="63"/>
      <c r="M81" s="63"/>
      <c r="N81" s="63"/>
    </row>
  </sheetData>
  <mergeCells count="1">
    <mergeCell ref="D44:E44"/>
  </mergeCells>
  <pageMargins left="0.70866141732283472" right="0.70866141732283472" top="0.74803149606299213" bottom="0.74803149606299213" header="0.31496062992125984" footer="0.31496062992125984"/>
  <pageSetup paperSize="8" scale="6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65"/>
  <sheetViews>
    <sheetView showGridLines="0" zoomScale="80" zoomScaleNormal="80" workbookViewId="0"/>
  </sheetViews>
  <sheetFormatPr defaultRowHeight="14.25"/>
  <cols>
    <col min="1" max="1" width="7.5703125" style="16" customWidth="1"/>
    <col min="2" max="2" width="3.5703125" style="22" customWidth="1"/>
    <col min="3" max="3" width="60.85546875" style="16" customWidth="1"/>
    <col min="4" max="4" width="27.140625" style="16" customWidth="1"/>
    <col min="5" max="5" width="13.140625" style="21" customWidth="1"/>
    <col min="6" max="6" width="12.28515625" style="142" customWidth="1"/>
    <col min="7" max="8" width="12" style="16" customWidth="1"/>
    <col min="9" max="12" width="12" style="24" customWidth="1"/>
    <col min="13" max="14" width="12" style="16" customWidth="1"/>
    <col min="15" max="228" width="9.140625" style="16"/>
    <col min="229" max="229" width="1.7109375" style="16" customWidth="1"/>
    <col min="230" max="230" width="33.42578125" style="16" customWidth="1"/>
    <col min="231" max="231" width="15.28515625" style="16" customWidth="1"/>
    <col min="232" max="232" width="1.140625" style="16" customWidth="1"/>
    <col min="233" max="240" width="12" style="16" customWidth="1"/>
    <col min="241" max="241" width="1.7109375" style="16" customWidth="1"/>
    <col min="242" max="243" width="9.140625" style="16"/>
    <col min="244" max="267" width="0" style="16" hidden="1" customWidth="1"/>
    <col min="268" max="484" width="9.140625" style="16"/>
    <col min="485" max="485" width="1.7109375" style="16" customWidth="1"/>
    <col min="486" max="486" width="33.42578125" style="16" customWidth="1"/>
    <col min="487" max="487" width="15.28515625" style="16" customWidth="1"/>
    <col min="488" max="488" width="1.140625" style="16" customWidth="1"/>
    <col min="489" max="496" width="12" style="16" customWidth="1"/>
    <col min="497" max="497" width="1.7109375" style="16" customWidth="1"/>
    <col min="498" max="499" width="9.140625" style="16"/>
    <col min="500" max="523" width="0" style="16" hidden="1" customWidth="1"/>
    <col min="524" max="740" width="9.140625" style="16"/>
    <col min="741" max="741" width="1.7109375" style="16" customWidth="1"/>
    <col min="742" max="742" width="33.42578125" style="16" customWidth="1"/>
    <col min="743" max="743" width="15.28515625" style="16" customWidth="1"/>
    <col min="744" max="744" width="1.140625" style="16" customWidth="1"/>
    <col min="745" max="752" width="12" style="16" customWidth="1"/>
    <col min="753" max="753" width="1.7109375" style="16" customWidth="1"/>
    <col min="754" max="755" width="9.140625" style="16"/>
    <col min="756" max="779" width="0" style="16" hidden="1" customWidth="1"/>
    <col min="780" max="996" width="9.140625" style="16"/>
    <col min="997" max="997" width="1.7109375" style="16" customWidth="1"/>
    <col min="998" max="998" width="33.42578125" style="16" customWidth="1"/>
    <col min="999" max="999" width="15.28515625" style="16" customWidth="1"/>
    <col min="1000" max="1000" width="1.140625" style="16" customWidth="1"/>
    <col min="1001" max="1008" width="12" style="16" customWidth="1"/>
    <col min="1009" max="1009" width="1.7109375" style="16" customWidth="1"/>
    <col min="1010" max="1011" width="9.140625" style="16"/>
    <col min="1012" max="1035" width="0" style="16" hidden="1" customWidth="1"/>
    <col min="1036" max="1252" width="9.140625" style="16"/>
    <col min="1253" max="1253" width="1.7109375" style="16" customWidth="1"/>
    <col min="1254" max="1254" width="33.42578125" style="16" customWidth="1"/>
    <col min="1255" max="1255" width="15.28515625" style="16" customWidth="1"/>
    <col min="1256" max="1256" width="1.140625" style="16" customWidth="1"/>
    <col min="1257" max="1264" width="12" style="16" customWidth="1"/>
    <col min="1265" max="1265" width="1.7109375" style="16" customWidth="1"/>
    <col min="1266" max="1267" width="9.140625" style="16"/>
    <col min="1268" max="1291" width="0" style="16" hidden="1" customWidth="1"/>
    <col min="1292" max="1508" width="9.140625" style="16"/>
    <col min="1509" max="1509" width="1.7109375" style="16" customWidth="1"/>
    <col min="1510" max="1510" width="33.42578125" style="16" customWidth="1"/>
    <col min="1511" max="1511" width="15.28515625" style="16" customWidth="1"/>
    <col min="1512" max="1512" width="1.140625" style="16" customWidth="1"/>
    <col min="1513" max="1520" width="12" style="16" customWidth="1"/>
    <col min="1521" max="1521" width="1.7109375" style="16" customWidth="1"/>
    <col min="1522" max="1523" width="9.140625" style="16"/>
    <col min="1524" max="1547" width="0" style="16" hidden="1" customWidth="1"/>
    <col min="1548" max="1764" width="9.140625" style="16"/>
    <col min="1765" max="1765" width="1.7109375" style="16" customWidth="1"/>
    <col min="1766" max="1766" width="33.42578125" style="16" customWidth="1"/>
    <col min="1767" max="1767" width="15.28515625" style="16" customWidth="1"/>
    <col min="1768" max="1768" width="1.140625" style="16" customWidth="1"/>
    <col min="1769" max="1776" width="12" style="16" customWidth="1"/>
    <col min="1777" max="1777" width="1.7109375" style="16" customWidth="1"/>
    <col min="1778" max="1779" width="9.140625" style="16"/>
    <col min="1780" max="1803" width="0" style="16" hidden="1" customWidth="1"/>
    <col min="1804" max="2020" width="9.140625" style="16"/>
    <col min="2021" max="2021" width="1.7109375" style="16" customWidth="1"/>
    <col min="2022" max="2022" width="33.42578125" style="16" customWidth="1"/>
    <col min="2023" max="2023" width="15.28515625" style="16" customWidth="1"/>
    <col min="2024" max="2024" width="1.140625" style="16" customWidth="1"/>
    <col min="2025" max="2032" width="12" style="16" customWidth="1"/>
    <col min="2033" max="2033" width="1.7109375" style="16" customWidth="1"/>
    <col min="2034" max="2035" width="9.140625" style="16"/>
    <col min="2036" max="2059" width="0" style="16" hidden="1" customWidth="1"/>
    <col min="2060" max="2276" width="9.140625" style="16"/>
    <col min="2277" max="2277" width="1.7109375" style="16" customWidth="1"/>
    <col min="2278" max="2278" width="33.42578125" style="16" customWidth="1"/>
    <col min="2279" max="2279" width="15.28515625" style="16" customWidth="1"/>
    <col min="2280" max="2280" width="1.140625" style="16" customWidth="1"/>
    <col min="2281" max="2288" width="12" style="16" customWidth="1"/>
    <col min="2289" max="2289" width="1.7109375" style="16" customWidth="1"/>
    <col min="2290" max="2291" width="9.140625" style="16"/>
    <col min="2292" max="2315" width="0" style="16" hidden="1" customWidth="1"/>
    <col min="2316" max="2532" width="9.140625" style="16"/>
    <col min="2533" max="2533" width="1.7109375" style="16" customWidth="1"/>
    <col min="2534" max="2534" width="33.42578125" style="16" customWidth="1"/>
    <col min="2535" max="2535" width="15.28515625" style="16" customWidth="1"/>
    <col min="2536" max="2536" width="1.140625" style="16" customWidth="1"/>
    <col min="2537" max="2544" width="12" style="16" customWidth="1"/>
    <col min="2545" max="2545" width="1.7109375" style="16" customWidth="1"/>
    <col min="2546" max="2547" width="9.140625" style="16"/>
    <col min="2548" max="2571" width="0" style="16" hidden="1" customWidth="1"/>
    <col min="2572" max="2788" width="9.140625" style="16"/>
    <col min="2789" max="2789" width="1.7109375" style="16" customWidth="1"/>
    <col min="2790" max="2790" width="33.42578125" style="16" customWidth="1"/>
    <col min="2791" max="2791" width="15.28515625" style="16" customWidth="1"/>
    <col min="2792" max="2792" width="1.140625" style="16" customWidth="1"/>
    <col min="2793" max="2800" width="12" style="16" customWidth="1"/>
    <col min="2801" max="2801" width="1.7109375" style="16" customWidth="1"/>
    <col min="2802" max="2803" width="9.140625" style="16"/>
    <col min="2804" max="2827" width="0" style="16" hidden="1" customWidth="1"/>
    <col min="2828" max="3044" width="9.140625" style="16"/>
    <col min="3045" max="3045" width="1.7109375" style="16" customWidth="1"/>
    <col min="3046" max="3046" width="33.42578125" style="16" customWidth="1"/>
    <col min="3047" max="3047" width="15.28515625" style="16" customWidth="1"/>
    <col min="3048" max="3048" width="1.140625" style="16" customWidth="1"/>
    <col min="3049" max="3056" width="12" style="16" customWidth="1"/>
    <col min="3057" max="3057" width="1.7109375" style="16" customWidth="1"/>
    <col min="3058" max="3059" width="9.140625" style="16"/>
    <col min="3060" max="3083" width="0" style="16" hidden="1" customWidth="1"/>
    <col min="3084" max="3300" width="9.140625" style="16"/>
    <col min="3301" max="3301" width="1.7109375" style="16" customWidth="1"/>
    <col min="3302" max="3302" width="33.42578125" style="16" customWidth="1"/>
    <col min="3303" max="3303" width="15.28515625" style="16" customWidth="1"/>
    <col min="3304" max="3304" width="1.140625" style="16" customWidth="1"/>
    <col min="3305" max="3312" width="12" style="16" customWidth="1"/>
    <col min="3313" max="3313" width="1.7109375" style="16" customWidth="1"/>
    <col min="3314" max="3315" width="9.140625" style="16"/>
    <col min="3316" max="3339" width="0" style="16" hidden="1" customWidth="1"/>
    <col min="3340" max="3556" width="9.140625" style="16"/>
    <col min="3557" max="3557" width="1.7109375" style="16" customWidth="1"/>
    <col min="3558" max="3558" width="33.42578125" style="16" customWidth="1"/>
    <col min="3559" max="3559" width="15.28515625" style="16" customWidth="1"/>
    <col min="3560" max="3560" width="1.140625" style="16" customWidth="1"/>
    <col min="3561" max="3568" width="12" style="16" customWidth="1"/>
    <col min="3569" max="3569" width="1.7109375" style="16" customWidth="1"/>
    <col min="3570" max="3571" width="9.140625" style="16"/>
    <col min="3572" max="3595" width="0" style="16" hidden="1" customWidth="1"/>
    <col min="3596" max="3812" width="9.140625" style="16"/>
    <col min="3813" max="3813" width="1.7109375" style="16" customWidth="1"/>
    <col min="3814" max="3814" width="33.42578125" style="16" customWidth="1"/>
    <col min="3815" max="3815" width="15.28515625" style="16" customWidth="1"/>
    <col min="3816" max="3816" width="1.140625" style="16" customWidth="1"/>
    <col min="3817" max="3824" width="12" style="16" customWidth="1"/>
    <col min="3825" max="3825" width="1.7109375" style="16" customWidth="1"/>
    <col min="3826" max="3827" width="9.140625" style="16"/>
    <col min="3828" max="3851" width="0" style="16" hidden="1" customWidth="1"/>
    <col min="3852" max="4068" width="9.140625" style="16"/>
    <col min="4069" max="4069" width="1.7109375" style="16" customWidth="1"/>
    <col min="4070" max="4070" width="33.42578125" style="16" customWidth="1"/>
    <col min="4071" max="4071" width="15.28515625" style="16" customWidth="1"/>
    <col min="4072" max="4072" width="1.140625" style="16" customWidth="1"/>
    <col min="4073" max="4080" width="12" style="16" customWidth="1"/>
    <col min="4081" max="4081" width="1.7109375" style="16" customWidth="1"/>
    <col min="4082" max="4083" width="9.140625" style="16"/>
    <col min="4084" max="4107" width="0" style="16" hidden="1" customWidth="1"/>
    <col min="4108" max="4324" width="9.140625" style="16"/>
    <col min="4325" max="4325" width="1.7109375" style="16" customWidth="1"/>
    <col min="4326" max="4326" width="33.42578125" style="16" customWidth="1"/>
    <col min="4327" max="4327" width="15.28515625" style="16" customWidth="1"/>
    <col min="4328" max="4328" width="1.140625" style="16" customWidth="1"/>
    <col min="4329" max="4336" width="12" style="16" customWidth="1"/>
    <col min="4337" max="4337" width="1.7109375" style="16" customWidth="1"/>
    <col min="4338" max="4339" width="9.140625" style="16"/>
    <col min="4340" max="4363" width="0" style="16" hidden="1" customWidth="1"/>
    <col min="4364" max="4580" width="9.140625" style="16"/>
    <col min="4581" max="4581" width="1.7109375" style="16" customWidth="1"/>
    <col min="4582" max="4582" width="33.42578125" style="16" customWidth="1"/>
    <col min="4583" max="4583" width="15.28515625" style="16" customWidth="1"/>
    <col min="4584" max="4584" width="1.140625" style="16" customWidth="1"/>
    <col min="4585" max="4592" width="12" style="16" customWidth="1"/>
    <col min="4593" max="4593" width="1.7109375" style="16" customWidth="1"/>
    <col min="4594" max="4595" width="9.140625" style="16"/>
    <col min="4596" max="4619" width="0" style="16" hidden="1" customWidth="1"/>
    <col min="4620" max="4836" width="9.140625" style="16"/>
    <col min="4837" max="4837" width="1.7109375" style="16" customWidth="1"/>
    <col min="4838" max="4838" width="33.42578125" style="16" customWidth="1"/>
    <col min="4839" max="4839" width="15.28515625" style="16" customWidth="1"/>
    <col min="4840" max="4840" width="1.140625" style="16" customWidth="1"/>
    <col min="4841" max="4848" width="12" style="16" customWidth="1"/>
    <col min="4849" max="4849" width="1.7109375" style="16" customWidth="1"/>
    <col min="4850" max="4851" width="9.140625" style="16"/>
    <col min="4852" max="4875" width="0" style="16" hidden="1" customWidth="1"/>
    <col min="4876" max="5092" width="9.140625" style="16"/>
    <col min="5093" max="5093" width="1.7109375" style="16" customWidth="1"/>
    <col min="5094" max="5094" width="33.42578125" style="16" customWidth="1"/>
    <col min="5095" max="5095" width="15.28515625" style="16" customWidth="1"/>
    <col min="5096" max="5096" width="1.140625" style="16" customWidth="1"/>
    <col min="5097" max="5104" width="12" style="16" customWidth="1"/>
    <col min="5105" max="5105" width="1.7109375" style="16" customWidth="1"/>
    <col min="5106" max="5107" width="9.140625" style="16"/>
    <col min="5108" max="5131" width="0" style="16" hidden="1" customWidth="1"/>
    <col min="5132" max="5348" width="9.140625" style="16"/>
    <col min="5349" max="5349" width="1.7109375" style="16" customWidth="1"/>
    <col min="5350" max="5350" width="33.42578125" style="16" customWidth="1"/>
    <col min="5351" max="5351" width="15.28515625" style="16" customWidth="1"/>
    <col min="5352" max="5352" width="1.140625" style="16" customWidth="1"/>
    <col min="5353" max="5360" width="12" style="16" customWidth="1"/>
    <col min="5361" max="5361" width="1.7109375" style="16" customWidth="1"/>
    <col min="5362" max="5363" width="9.140625" style="16"/>
    <col min="5364" max="5387" width="0" style="16" hidden="1" customWidth="1"/>
    <col min="5388" max="5604" width="9.140625" style="16"/>
    <col min="5605" max="5605" width="1.7109375" style="16" customWidth="1"/>
    <col min="5606" max="5606" width="33.42578125" style="16" customWidth="1"/>
    <col min="5607" max="5607" width="15.28515625" style="16" customWidth="1"/>
    <col min="5608" max="5608" width="1.140625" style="16" customWidth="1"/>
    <col min="5609" max="5616" width="12" style="16" customWidth="1"/>
    <col min="5617" max="5617" width="1.7109375" style="16" customWidth="1"/>
    <col min="5618" max="5619" width="9.140625" style="16"/>
    <col min="5620" max="5643" width="0" style="16" hidden="1" customWidth="1"/>
    <col min="5644" max="5860" width="9.140625" style="16"/>
    <col min="5861" max="5861" width="1.7109375" style="16" customWidth="1"/>
    <col min="5862" max="5862" width="33.42578125" style="16" customWidth="1"/>
    <col min="5863" max="5863" width="15.28515625" style="16" customWidth="1"/>
    <col min="5864" max="5864" width="1.140625" style="16" customWidth="1"/>
    <col min="5865" max="5872" width="12" style="16" customWidth="1"/>
    <col min="5873" max="5873" width="1.7109375" style="16" customWidth="1"/>
    <col min="5874" max="5875" width="9.140625" style="16"/>
    <col min="5876" max="5899" width="0" style="16" hidden="1" customWidth="1"/>
    <col min="5900" max="6116" width="9.140625" style="16"/>
    <col min="6117" max="6117" width="1.7109375" style="16" customWidth="1"/>
    <col min="6118" max="6118" width="33.42578125" style="16" customWidth="1"/>
    <col min="6119" max="6119" width="15.28515625" style="16" customWidth="1"/>
    <col min="6120" max="6120" width="1.140625" style="16" customWidth="1"/>
    <col min="6121" max="6128" width="12" style="16" customWidth="1"/>
    <col min="6129" max="6129" width="1.7109375" style="16" customWidth="1"/>
    <col min="6130" max="6131" width="9.140625" style="16"/>
    <col min="6132" max="6155" width="0" style="16" hidden="1" customWidth="1"/>
    <col min="6156" max="6372" width="9.140625" style="16"/>
    <col min="6373" max="6373" width="1.7109375" style="16" customWidth="1"/>
    <col min="6374" max="6374" width="33.42578125" style="16" customWidth="1"/>
    <col min="6375" max="6375" width="15.28515625" style="16" customWidth="1"/>
    <col min="6376" max="6376" width="1.140625" style="16" customWidth="1"/>
    <col min="6377" max="6384" width="12" style="16" customWidth="1"/>
    <col min="6385" max="6385" width="1.7109375" style="16" customWidth="1"/>
    <col min="6386" max="6387" width="9.140625" style="16"/>
    <col min="6388" max="6411" width="0" style="16" hidden="1" customWidth="1"/>
    <col min="6412" max="6628" width="9.140625" style="16"/>
    <col min="6629" max="6629" width="1.7109375" style="16" customWidth="1"/>
    <col min="6630" max="6630" width="33.42578125" style="16" customWidth="1"/>
    <col min="6631" max="6631" width="15.28515625" style="16" customWidth="1"/>
    <col min="6632" max="6632" width="1.140625" style="16" customWidth="1"/>
    <col min="6633" max="6640" width="12" style="16" customWidth="1"/>
    <col min="6641" max="6641" width="1.7109375" style="16" customWidth="1"/>
    <col min="6642" max="6643" width="9.140625" style="16"/>
    <col min="6644" max="6667" width="0" style="16" hidden="1" customWidth="1"/>
    <col min="6668" max="6884" width="9.140625" style="16"/>
    <col min="6885" max="6885" width="1.7109375" style="16" customWidth="1"/>
    <col min="6886" max="6886" width="33.42578125" style="16" customWidth="1"/>
    <col min="6887" max="6887" width="15.28515625" style="16" customWidth="1"/>
    <col min="6888" max="6888" width="1.140625" style="16" customWidth="1"/>
    <col min="6889" max="6896" width="12" style="16" customWidth="1"/>
    <col min="6897" max="6897" width="1.7109375" style="16" customWidth="1"/>
    <col min="6898" max="6899" width="9.140625" style="16"/>
    <col min="6900" max="6923" width="0" style="16" hidden="1" customWidth="1"/>
    <col min="6924" max="7140" width="9.140625" style="16"/>
    <col min="7141" max="7141" width="1.7109375" style="16" customWidth="1"/>
    <col min="7142" max="7142" width="33.42578125" style="16" customWidth="1"/>
    <col min="7143" max="7143" width="15.28515625" style="16" customWidth="1"/>
    <col min="7144" max="7144" width="1.140625" style="16" customWidth="1"/>
    <col min="7145" max="7152" width="12" style="16" customWidth="1"/>
    <col min="7153" max="7153" width="1.7109375" style="16" customWidth="1"/>
    <col min="7154" max="7155" width="9.140625" style="16"/>
    <col min="7156" max="7179" width="0" style="16" hidden="1" customWidth="1"/>
    <col min="7180" max="7396" width="9.140625" style="16"/>
    <col min="7397" max="7397" width="1.7109375" style="16" customWidth="1"/>
    <col min="7398" max="7398" width="33.42578125" style="16" customWidth="1"/>
    <col min="7399" max="7399" width="15.28515625" style="16" customWidth="1"/>
    <col min="7400" max="7400" width="1.140625" style="16" customWidth="1"/>
    <col min="7401" max="7408" width="12" style="16" customWidth="1"/>
    <col min="7409" max="7409" width="1.7109375" style="16" customWidth="1"/>
    <col min="7410" max="7411" width="9.140625" style="16"/>
    <col min="7412" max="7435" width="0" style="16" hidden="1" customWidth="1"/>
    <col min="7436" max="7652" width="9.140625" style="16"/>
    <col min="7653" max="7653" width="1.7109375" style="16" customWidth="1"/>
    <col min="7654" max="7654" width="33.42578125" style="16" customWidth="1"/>
    <col min="7655" max="7655" width="15.28515625" style="16" customWidth="1"/>
    <col min="7656" max="7656" width="1.140625" style="16" customWidth="1"/>
    <col min="7657" max="7664" width="12" style="16" customWidth="1"/>
    <col min="7665" max="7665" width="1.7109375" style="16" customWidth="1"/>
    <col min="7666" max="7667" width="9.140625" style="16"/>
    <col min="7668" max="7691" width="0" style="16" hidden="1" customWidth="1"/>
    <col min="7692" max="7908" width="9.140625" style="16"/>
    <col min="7909" max="7909" width="1.7109375" style="16" customWidth="1"/>
    <col min="7910" max="7910" width="33.42578125" style="16" customWidth="1"/>
    <col min="7911" max="7911" width="15.28515625" style="16" customWidth="1"/>
    <col min="7912" max="7912" width="1.140625" style="16" customWidth="1"/>
    <col min="7913" max="7920" width="12" style="16" customWidth="1"/>
    <col min="7921" max="7921" width="1.7109375" style="16" customWidth="1"/>
    <col min="7922" max="7923" width="9.140625" style="16"/>
    <col min="7924" max="7947" width="0" style="16" hidden="1" customWidth="1"/>
    <col min="7948" max="8164" width="9.140625" style="16"/>
    <col min="8165" max="8165" width="1.7109375" style="16" customWidth="1"/>
    <col min="8166" max="8166" width="33.42578125" style="16" customWidth="1"/>
    <col min="8167" max="8167" width="15.28515625" style="16" customWidth="1"/>
    <col min="8168" max="8168" width="1.140625" style="16" customWidth="1"/>
    <col min="8169" max="8176" width="12" style="16" customWidth="1"/>
    <col min="8177" max="8177" width="1.7109375" style="16" customWidth="1"/>
    <col min="8178" max="8179" width="9.140625" style="16"/>
    <col min="8180" max="8203" width="0" style="16" hidden="1" customWidth="1"/>
    <col min="8204" max="8420" width="9.140625" style="16"/>
    <col min="8421" max="8421" width="1.7109375" style="16" customWidth="1"/>
    <col min="8422" max="8422" width="33.42578125" style="16" customWidth="1"/>
    <col min="8423" max="8423" width="15.28515625" style="16" customWidth="1"/>
    <col min="8424" max="8424" width="1.140625" style="16" customWidth="1"/>
    <col min="8425" max="8432" width="12" style="16" customWidth="1"/>
    <col min="8433" max="8433" width="1.7109375" style="16" customWidth="1"/>
    <col min="8434" max="8435" width="9.140625" style="16"/>
    <col min="8436" max="8459" width="0" style="16" hidden="1" customWidth="1"/>
    <col min="8460" max="8676" width="9.140625" style="16"/>
    <col min="8677" max="8677" width="1.7109375" style="16" customWidth="1"/>
    <col min="8678" max="8678" width="33.42578125" style="16" customWidth="1"/>
    <col min="8679" max="8679" width="15.28515625" style="16" customWidth="1"/>
    <col min="8680" max="8680" width="1.140625" style="16" customWidth="1"/>
    <col min="8681" max="8688" width="12" style="16" customWidth="1"/>
    <col min="8689" max="8689" width="1.7109375" style="16" customWidth="1"/>
    <col min="8690" max="8691" width="9.140625" style="16"/>
    <col min="8692" max="8715" width="0" style="16" hidden="1" customWidth="1"/>
    <col min="8716" max="8932" width="9.140625" style="16"/>
    <col min="8933" max="8933" width="1.7109375" style="16" customWidth="1"/>
    <col min="8934" max="8934" width="33.42578125" style="16" customWidth="1"/>
    <col min="8935" max="8935" width="15.28515625" style="16" customWidth="1"/>
    <col min="8936" max="8936" width="1.140625" style="16" customWidth="1"/>
    <col min="8937" max="8944" width="12" style="16" customWidth="1"/>
    <col min="8945" max="8945" width="1.7109375" style="16" customWidth="1"/>
    <col min="8946" max="8947" width="9.140625" style="16"/>
    <col min="8948" max="8971" width="0" style="16" hidden="1" customWidth="1"/>
    <col min="8972" max="9188" width="9.140625" style="16"/>
    <col min="9189" max="9189" width="1.7109375" style="16" customWidth="1"/>
    <col min="9190" max="9190" width="33.42578125" style="16" customWidth="1"/>
    <col min="9191" max="9191" width="15.28515625" style="16" customWidth="1"/>
    <col min="9192" max="9192" width="1.140625" style="16" customWidth="1"/>
    <col min="9193" max="9200" width="12" style="16" customWidth="1"/>
    <col min="9201" max="9201" width="1.7109375" style="16" customWidth="1"/>
    <col min="9202" max="9203" width="9.140625" style="16"/>
    <col min="9204" max="9227" width="0" style="16" hidden="1" customWidth="1"/>
    <col min="9228" max="9444" width="9.140625" style="16"/>
    <col min="9445" max="9445" width="1.7109375" style="16" customWidth="1"/>
    <col min="9446" max="9446" width="33.42578125" style="16" customWidth="1"/>
    <col min="9447" max="9447" width="15.28515625" style="16" customWidth="1"/>
    <col min="9448" max="9448" width="1.140625" style="16" customWidth="1"/>
    <col min="9449" max="9456" width="12" style="16" customWidth="1"/>
    <col min="9457" max="9457" width="1.7109375" style="16" customWidth="1"/>
    <col min="9458" max="9459" width="9.140625" style="16"/>
    <col min="9460" max="9483" width="0" style="16" hidden="1" customWidth="1"/>
    <col min="9484" max="9700" width="9.140625" style="16"/>
    <col min="9701" max="9701" width="1.7109375" style="16" customWidth="1"/>
    <col min="9702" max="9702" width="33.42578125" style="16" customWidth="1"/>
    <col min="9703" max="9703" width="15.28515625" style="16" customWidth="1"/>
    <col min="9704" max="9704" width="1.140625" style="16" customWidth="1"/>
    <col min="9705" max="9712" width="12" style="16" customWidth="1"/>
    <col min="9713" max="9713" width="1.7109375" style="16" customWidth="1"/>
    <col min="9714" max="9715" width="9.140625" style="16"/>
    <col min="9716" max="9739" width="0" style="16" hidden="1" customWidth="1"/>
    <col min="9740" max="9956" width="9.140625" style="16"/>
    <col min="9957" max="9957" width="1.7109375" style="16" customWidth="1"/>
    <col min="9958" max="9958" width="33.42578125" style="16" customWidth="1"/>
    <col min="9959" max="9959" width="15.28515625" style="16" customWidth="1"/>
    <col min="9960" max="9960" width="1.140625" style="16" customWidth="1"/>
    <col min="9961" max="9968" width="12" style="16" customWidth="1"/>
    <col min="9969" max="9969" width="1.7109375" style="16" customWidth="1"/>
    <col min="9970" max="9971" width="9.140625" style="16"/>
    <col min="9972" max="9995" width="0" style="16" hidden="1" customWidth="1"/>
    <col min="9996" max="10212" width="9.140625" style="16"/>
    <col min="10213" max="10213" width="1.7109375" style="16" customWidth="1"/>
    <col min="10214" max="10214" width="33.42578125" style="16" customWidth="1"/>
    <col min="10215" max="10215" width="15.28515625" style="16" customWidth="1"/>
    <col min="10216" max="10216" width="1.140625" style="16" customWidth="1"/>
    <col min="10217" max="10224" width="12" style="16" customWidth="1"/>
    <col min="10225" max="10225" width="1.7109375" style="16" customWidth="1"/>
    <col min="10226" max="10227" width="9.140625" style="16"/>
    <col min="10228" max="10251" width="0" style="16" hidden="1" customWidth="1"/>
    <col min="10252" max="10468" width="9.140625" style="16"/>
    <col min="10469" max="10469" width="1.7109375" style="16" customWidth="1"/>
    <col min="10470" max="10470" width="33.42578125" style="16" customWidth="1"/>
    <col min="10471" max="10471" width="15.28515625" style="16" customWidth="1"/>
    <col min="10472" max="10472" width="1.140625" style="16" customWidth="1"/>
    <col min="10473" max="10480" width="12" style="16" customWidth="1"/>
    <col min="10481" max="10481" width="1.7109375" style="16" customWidth="1"/>
    <col min="10482" max="10483" width="9.140625" style="16"/>
    <col min="10484" max="10507" width="0" style="16" hidden="1" customWidth="1"/>
    <col min="10508" max="10724" width="9.140625" style="16"/>
    <col min="10725" max="10725" width="1.7109375" style="16" customWidth="1"/>
    <col min="10726" max="10726" width="33.42578125" style="16" customWidth="1"/>
    <col min="10727" max="10727" width="15.28515625" style="16" customWidth="1"/>
    <col min="10728" max="10728" width="1.140625" style="16" customWidth="1"/>
    <col min="10729" max="10736" width="12" style="16" customWidth="1"/>
    <col min="10737" max="10737" width="1.7109375" style="16" customWidth="1"/>
    <col min="10738" max="10739" width="9.140625" style="16"/>
    <col min="10740" max="10763" width="0" style="16" hidden="1" customWidth="1"/>
    <col min="10764" max="10980" width="9.140625" style="16"/>
    <col min="10981" max="10981" width="1.7109375" style="16" customWidth="1"/>
    <col min="10982" max="10982" width="33.42578125" style="16" customWidth="1"/>
    <col min="10983" max="10983" width="15.28515625" style="16" customWidth="1"/>
    <col min="10984" max="10984" width="1.140625" style="16" customWidth="1"/>
    <col min="10985" max="10992" width="12" style="16" customWidth="1"/>
    <col min="10993" max="10993" width="1.7109375" style="16" customWidth="1"/>
    <col min="10994" max="10995" width="9.140625" style="16"/>
    <col min="10996" max="11019" width="0" style="16" hidden="1" customWidth="1"/>
    <col min="11020" max="11236" width="9.140625" style="16"/>
    <col min="11237" max="11237" width="1.7109375" style="16" customWidth="1"/>
    <col min="11238" max="11238" width="33.42578125" style="16" customWidth="1"/>
    <col min="11239" max="11239" width="15.28515625" style="16" customWidth="1"/>
    <col min="11240" max="11240" width="1.140625" style="16" customWidth="1"/>
    <col min="11241" max="11248" width="12" style="16" customWidth="1"/>
    <col min="11249" max="11249" width="1.7109375" style="16" customWidth="1"/>
    <col min="11250" max="11251" width="9.140625" style="16"/>
    <col min="11252" max="11275" width="0" style="16" hidden="1" customWidth="1"/>
    <col min="11276" max="11492" width="9.140625" style="16"/>
    <col min="11493" max="11493" width="1.7109375" style="16" customWidth="1"/>
    <col min="11494" max="11494" width="33.42578125" style="16" customWidth="1"/>
    <col min="11495" max="11495" width="15.28515625" style="16" customWidth="1"/>
    <col min="11496" max="11496" width="1.140625" style="16" customWidth="1"/>
    <col min="11497" max="11504" width="12" style="16" customWidth="1"/>
    <col min="11505" max="11505" width="1.7109375" style="16" customWidth="1"/>
    <col min="11506" max="11507" width="9.140625" style="16"/>
    <col min="11508" max="11531" width="0" style="16" hidden="1" customWidth="1"/>
    <col min="11532" max="11748" width="9.140625" style="16"/>
    <col min="11749" max="11749" width="1.7109375" style="16" customWidth="1"/>
    <col min="11750" max="11750" width="33.42578125" style="16" customWidth="1"/>
    <col min="11751" max="11751" width="15.28515625" style="16" customWidth="1"/>
    <col min="11752" max="11752" width="1.140625" style="16" customWidth="1"/>
    <col min="11753" max="11760" width="12" style="16" customWidth="1"/>
    <col min="11761" max="11761" width="1.7109375" style="16" customWidth="1"/>
    <col min="11762" max="11763" width="9.140625" style="16"/>
    <col min="11764" max="11787" width="0" style="16" hidden="1" customWidth="1"/>
    <col min="11788" max="12004" width="9.140625" style="16"/>
    <col min="12005" max="12005" width="1.7109375" style="16" customWidth="1"/>
    <col min="12006" max="12006" width="33.42578125" style="16" customWidth="1"/>
    <col min="12007" max="12007" width="15.28515625" style="16" customWidth="1"/>
    <col min="12008" max="12008" width="1.140625" style="16" customWidth="1"/>
    <col min="12009" max="12016" width="12" style="16" customWidth="1"/>
    <col min="12017" max="12017" width="1.7109375" style="16" customWidth="1"/>
    <col min="12018" max="12019" width="9.140625" style="16"/>
    <col min="12020" max="12043" width="0" style="16" hidden="1" customWidth="1"/>
    <col min="12044" max="12260" width="9.140625" style="16"/>
    <col min="12261" max="12261" width="1.7109375" style="16" customWidth="1"/>
    <col min="12262" max="12262" width="33.42578125" style="16" customWidth="1"/>
    <col min="12263" max="12263" width="15.28515625" style="16" customWidth="1"/>
    <col min="12264" max="12264" width="1.140625" style="16" customWidth="1"/>
    <col min="12265" max="12272" width="12" style="16" customWidth="1"/>
    <col min="12273" max="12273" width="1.7109375" style="16" customWidth="1"/>
    <col min="12274" max="12275" width="9.140625" style="16"/>
    <col min="12276" max="12299" width="0" style="16" hidden="1" customWidth="1"/>
    <col min="12300" max="12516" width="9.140625" style="16"/>
    <col min="12517" max="12517" width="1.7109375" style="16" customWidth="1"/>
    <col min="12518" max="12518" width="33.42578125" style="16" customWidth="1"/>
    <col min="12519" max="12519" width="15.28515625" style="16" customWidth="1"/>
    <col min="12520" max="12520" width="1.140625" style="16" customWidth="1"/>
    <col min="12521" max="12528" width="12" style="16" customWidth="1"/>
    <col min="12529" max="12529" width="1.7109375" style="16" customWidth="1"/>
    <col min="12530" max="12531" width="9.140625" style="16"/>
    <col min="12532" max="12555" width="0" style="16" hidden="1" customWidth="1"/>
    <col min="12556" max="12772" width="9.140625" style="16"/>
    <col min="12773" max="12773" width="1.7109375" style="16" customWidth="1"/>
    <col min="12774" max="12774" width="33.42578125" style="16" customWidth="1"/>
    <col min="12775" max="12775" width="15.28515625" style="16" customWidth="1"/>
    <col min="12776" max="12776" width="1.140625" style="16" customWidth="1"/>
    <col min="12777" max="12784" width="12" style="16" customWidth="1"/>
    <col min="12785" max="12785" width="1.7109375" style="16" customWidth="1"/>
    <col min="12786" max="12787" width="9.140625" style="16"/>
    <col min="12788" max="12811" width="0" style="16" hidden="1" customWidth="1"/>
    <col min="12812" max="13028" width="9.140625" style="16"/>
    <col min="13029" max="13029" width="1.7109375" style="16" customWidth="1"/>
    <col min="13030" max="13030" width="33.42578125" style="16" customWidth="1"/>
    <col min="13031" max="13031" width="15.28515625" style="16" customWidth="1"/>
    <col min="13032" max="13032" width="1.140625" style="16" customWidth="1"/>
    <col min="13033" max="13040" width="12" style="16" customWidth="1"/>
    <col min="13041" max="13041" width="1.7109375" style="16" customWidth="1"/>
    <col min="13042" max="13043" width="9.140625" style="16"/>
    <col min="13044" max="13067" width="0" style="16" hidden="1" customWidth="1"/>
    <col min="13068" max="13284" width="9.140625" style="16"/>
    <col min="13285" max="13285" width="1.7109375" style="16" customWidth="1"/>
    <col min="13286" max="13286" width="33.42578125" style="16" customWidth="1"/>
    <col min="13287" max="13287" width="15.28515625" style="16" customWidth="1"/>
    <col min="13288" max="13288" width="1.140625" style="16" customWidth="1"/>
    <col min="13289" max="13296" width="12" style="16" customWidth="1"/>
    <col min="13297" max="13297" width="1.7109375" style="16" customWidth="1"/>
    <col min="13298" max="13299" width="9.140625" style="16"/>
    <col min="13300" max="13323" width="0" style="16" hidden="1" customWidth="1"/>
    <col min="13324" max="13540" width="9.140625" style="16"/>
    <col min="13541" max="13541" width="1.7109375" style="16" customWidth="1"/>
    <col min="13542" max="13542" width="33.42578125" style="16" customWidth="1"/>
    <col min="13543" max="13543" width="15.28515625" style="16" customWidth="1"/>
    <col min="13544" max="13544" width="1.140625" style="16" customWidth="1"/>
    <col min="13545" max="13552" width="12" style="16" customWidth="1"/>
    <col min="13553" max="13553" width="1.7109375" style="16" customWidth="1"/>
    <col min="13554" max="13555" width="9.140625" style="16"/>
    <col min="13556" max="13579" width="0" style="16" hidden="1" customWidth="1"/>
    <col min="13580" max="13796" width="9.140625" style="16"/>
    <col min="13797" max="13797" width="1.7109375" style="16" customWidth="1"/>
    <col min="13798" max="13798" width="33.42578125" style="16" customWidth="1"/>
    <col min="13799" max="13799" width="15.28515625" style="16" customWidth="1"/>
    <col min="13800" max="13800" width="1.140625" style="16" customWidth="1"/>
    <col min="13801" max="13808" width="12" style="16" customWidth="1"/>
    <col min="13809" max="13809" width="1.7109375" style="16" customWidth="1"/>
    <col min="13810" max="13811" width="9.140625" style="16"/>
    <col min="13812" max="13835" width="0" style="16" hidden="1" customWidth="1"/>
    <col min="13836" max="14052" width="9.140625" style="16"/>
    <col min="14053" max="14053" width="1.7109375" style="16" customWidth="1"/>
    <col min="14054" max="14054" width="33.42578125" style="16" customWidth="1"/>
    <col min="14055" max="14055" width="15.28515625" style="16" customWidth="1"/>
    <col min="14056" max="14056" width="1.140625" style="16" customWidth="1"/>
    <col min="14057" max="14064" width="12" style="16" customWidth="1"/>
    <col min="14065" max="14065" width="1.7109375" style="16" customWidth="1"/>
    <col min="14066" max="14067" width="9.140625" style="16"/>
    <col min="14068" max="14091" width="0" style="16" hidden="1" customWidth="1"/>
    <col min="14092" max="14308" width="9.140625" style="16"/>
    <col min="14309" max="14309" width="1.7109375" style="16" customWidth="1"/>
    <col min="14310" max="14310" width="33.42578125" style="16" customWidth="1"/>
    <col min="14311" max="14311" width="15.28515625" style="16" customWidth="1"/>
    <col min="14312" max="14312" width="1.140625" style="16" customWidth="1"/>
    <col min="14313" max="14320" width="12" style="16" customWidth="1"/>
    <col min="14321" max="14321" width="1.7109375" style="16" customWidth="1"/>
    <col min="14322" max="14323" width="9.140625" style="16"/>
    <col min="14324" max="14347" width="0" style="16" hidden="1" customWidth="1"/>
    <col min="14348" max="14564" width="9.140625" style="16"/>
    <col min="14565" max="14565" width="1.7109375" style="16" customWidth="1"/>
    <col min="14566" max="14566" width="33.42578125" style="16" customWidth="1"/>
    <col min="14567" max="14567" width="15.28515625" style="16" customWidth="1"/>
    <col min="14568" max="14568" width="1.140625" style="16" customWidth="1"/>
    <col min="14569" max="14576" width="12" style="16" customWidth="1"/>
    <col min="14577" max="14577" width="1.7109375" style="16" customWidth="1"/>
    <col min="14578" max="14579" width="9.140625" style="16"/>
    <col min="14580" max="14603" width="0" style="16" hidden="1" customWidth="1"/>
    <col min="14604" max="14820" width="9.140625" style="16"/>
    <col min="14821" max="14821" width="1.7109375" style="16" customWidth="1"/>
    <col min="14822" max="14822" width="33.42578125" style="16" customWidth="1"/>
    <col min="14823" max="14823" width="15.28515625" style="16" customWidth="1"/>
    <col min="14824" max="14824" width="1.140625" style="16" customWidth="1"/>
    <col min="14825" max="14832" width="12" style="16" customWidth="1"/>
    <col min="14833" max="14833" width="1.7109375" style="16" customWidth="1"/>
    <col min="14834" max="14835" width="9.140625" style="16"/>
    <col min="14836" max="14859" width="0" style="16" hidden="1" customWidth="1"/>
    <col min="14860" max="15076" width="9.140625" style="16"/>
    <col min="15077" max="15077" width="1.7109375" style="16" customWidth="1"/>
    <col min="15078" max="15078" width="33.42578125" style="16" customWidth="1"/>
    <col min="15079" max="15079" width="15.28515625" style="16" customWidth="1"/>
    <col min="15080" max="15080" width="1.140625" style="16" customWidth="1"/>
    <col min="15081" max="15088" width="12" style="16" customWidth="1"/>
    <col min="15089" max="15089" width="1.7109375" style="16" customWidth="1"/>
    <col min="15090" max="15091" width="9.140625" style="16"/>
    <col min="15092" max="15115" width="0" style="16" hidden="1" customWidth="1"/>
    <col min="15116" max="15332" width="9.140625" style="16"/>
    <col min="15333" max="15333" width="1.7109375" style="16" customWidth="1"/>
    <col min="15334" max="15334" width="33.42578125" style="16" customWidth="1"/>
    <col min="15335" max="15335" width="15.28515625" style="16" customWidth="1"/>
    <col min="15336" max="15336" width="1.140625" style="16" customWidth="1"/>
    <col min="15337" max="15344" width="12" style="16" customWidth="1"/>
    <col min="15345" max="15345" width="1.7109375" style="16" customWidth="1"/>
    <col min="15346" max="15347" width="9.140625" style="16"/>
    <col min="15348" max="15371" width="0" style="16" hidden="1" customWidth="1"/>
    <col min="15372" max="15588" width="9.140625" style="16"/>
    <col min="15589" max="15589" width="1.7109375" style="16" customWidth="1"/>
    <col min="15590" max="15590" width="33.42578125" style="16" customWidth="1"/>
    <col min="15591" max="15591" width="15.28515625" style="16" customWidth="1"/>
    <col min="15592" max="15592" width="1.140625" style="16" customWidth="1"/>
    <col min="15593" max="15600" width="12" style="16" customWidth="1"/>
    <col min="15601" max="15601" width="1.7109375" style="16" customWidth="1"/>
    <col min="15602" max="15603" width="9.140625" style="16"/>
    <col min="15604" max="15627" width="0" style="16" hidden="1" customWidth="1"/>
    <col min="15628" max="15844" width="9.140625" style="16"/>
    <col min="15845" max="15845" width="1.7109375" style="16" customWidth="1"/>
    <col min="15846" max="15846" width="33.42578125" style="16" customWidth="1"/>
    <col min="15847" max="15847" width="15.28515625" style="16" customWidth="1"/>
    <col min="15848" max="15848" width="1.140625" style="16" customWidth="1"/>
    <col min="15849" max="15856" width="12" style="16" customWidth="1"/>
    <col min="15857" max="15857" width="1.7109375" style="16" customWidth="1"/>
    <col min="15858" max="15859" width="9.140625" style="16"/>
    <col min="15860" max="15883" width="0" style="16" hidden="1" customWidth="1"/>
    <col min="15884" max="16100" width="9.140625" style="16"/>
    <col min="16101" max="16101" width="1.7109375" style="16" customWidth="1"/>
    <col min="16102" max="16102" width="33.42578125" style="16" customWidth="1"/>
    <col min="16103" max="16103" width="15.28515625" style="16" customWidth="1"/>
    <col min="16104" max="16104" width="1.140625" style="16" customWidth="1"/>
    <col min="16105" max="16112" width="12" style="16" customWidth="1"/>
    <col min="16113" max="16113" width="1.7109375" style="16" customWidth="1"/>
    <col min="16114" max="16115" width="9.140625" style="16"/>
    <col min="16116" max="16139" width="0" style="16" hidden="1" customWidth="1"/>
    <col min="16140" max="16384" width="9.140625" style="16"/>
  </cols>
  <sheetData>
    <row r="1" spans="2:15" s="15" customFormat="1" ht="25.5" customHeight="1">
      <c r="B1" s="77"/>
      <c r="C1" s="78" t="s">
        <v>169</v>
      </c>
      <c r="D1" s="79"/>
      <c r="E1" s="80"/>
      <c r="F1" s="134"/>
      <c r="G1" s="80"/>
      <c r="H1" s="80"/>
      <c r="I1" s="80"/>
      <c r="J1" s="80"/>
      <c r="K1" s="80"/>
      <c r="L1" s="80"/>
      <c r="M1" s="80"/>
      <c r="N1" s="166"/>
      <c r="O1" s="14"/>
    </row>
    <row r="2" spans="2:15" s="23" customFormat="1" ht="15">
      <c r="B2" s="22"/>
      <c r="C2" s="17"/>
      <c r="D2" s="17"/>
      <c r="E2" s="81"/>
      <c r="F2" s="2"/>
      <c r="G2" s="18"/>
      <c r="H2" s="17"/>
      <c r="I2" s="19"/>
      <c r="J2" s="19"/>
      <c r="K2" s="19"/>
      <c r="L2" s="19"/>
      <c r="M2" s="17"/>
      <c r="N2" s="17"/>
    </row>
    <row r="3" spans="2:15" s="23" customFormat="1" ht="15">
      <c r="B3" s="22"/>
      <c r="C3" s="82" t="str">
        <f>'GTO Multi Year MAR'!C3</f>
        <v>Date</v>
      </c>
      <c r="D3" s="174">
        <f>'GTO Multi Year MAR'!D3</f>
        <v>42278</v>
      </c>
      <c r="E3" s="81"/>
      <c r="F3" s="143"/>
      <c r="G3" s="21"/>
      <c r="H3" s="17"/>
      <c r="I3" s="19"/>
      <c r="J3" s="19"/>
      <c r="K3" s="19"/>
      <c r="L3" s="19"/>
      <c r="M3" s="17"/>
      <c r="N3" s="17"/>
    </row>
    <row r="4" spans="2:15" s="22" customFormat="1">
      <c r="C4" s="16"/>
      <c r="D4" s="16"/>
      <c r="E4" s="21"/>
      <c r="F4" s="142"/>
      <c r="G4" s="16"/>
      <c r="H4" s="16"/>
      <c r="I4" s="24"/>
      <c r="J4" s="24"/>
      <c r="K4" s="24"/>
      <c r="L4" s="24"/>
      <c r="M4" s="16"/>
      <c r="N4" s="16"/>
    </row>
    <row r="5" spans="2:15" s="22" customFormat="1">
      <c r="C5" s="16"/>
      <c r="D5" s="16"/>
      <c r="E5" s="21"/>
      <c r="F5" s="142"/>
      <c r="G5" s="16"/>
      <c r="H5" s="16"/>
      <c r="I5" s="24"/>
      <c r="J5" s="24"/>
      <c r="K5" s="24"/>
      <c r="L5" s="24"/>
      <c r="M5" s="16"/>
      <c r="N5" s="16"/>
    </row>
    <row r="6" spans="2:15" ht="15">
      <c r="C6" s="26"/>
      <c r="D6" s="27" t="s">
        <v>41</v>
      </c>
      <c r="E6" s="83"/>
      <c r="F6" s="76"/>
      <c r="G6" s="181"/>
      <c r="H6" s="181"/>
      <c r="I6" s="181"/>
      <c r="J6" s="181"/>
      <c r="K6" s="181"/>
      <c r="L6" s="181"/>
      <c r="M6" s="181"/>
      <c r="N6" s="182"/>
    </row>
    <row r="7" spans="2:15" s="28" customFormat="1" ht="30">
      <c r="B7" s="85"/>
      <c r="C7" s="185" t="s">
        <v>203</v>
      </c>
      <c r="D7" s="29"/>
      <c r="E7" s="29"/>
      <c r="F7" s="135" t="s">
        <v>42</v>
      </c>
      <c r="G7" s="30" t="s">
        <v>168</v>
      </c>
      <c r="H7" s="30" t="s">
        <v>168</v>
      </c>
      <c r="I7" s="30" t="s">
        <v>179</v>
      </c>
      <c r="J7" s="30" t="s">
        <v>201</v>
      </c>
      <c r="K7" s="30" t="s">
        <v>201</v>
      </c>
      <c r="L7" s="30" t="s">
        <v>201</v>
      </c>
      <c r="M7" s="30" t="s">
        <v>201</v>
      </c>
      <c r="N7" s="173" t="s">
        <v>201</v>
      </c>
    </row>
    <row r="8" spans="2:15" ht="15">
      <c r="C8" s="31"/>
      <c r="D8" s="24"/>
      <c r="E8" s="86"/>
      <c r="F8" s="4"/>
      <c r="G8" s="171" t="s">
        <v>2</v>
      </c>
      <c r="H8" s="171" t="s">
        <v>3</v>
      </c>
      <c r="I8" s="171" t="s">
        <v>4</v>
      </c>
      <c r="J8" s="171" t="s">
        <v>5</v>
      </c>
      <c r="K8" s="171" t="s">
        <v>6</v>
      </c>
      <c r="L8" s="171" t="s">
        <v>7</v>
      </c>
      <c r="M8" s="171" t="s">
        <v>8</v>
      </c>
      <c r="N8" s="172" t="s">
        <v>9</v>
      </c>
    </row>
    <row r="9" spans="2:15">
      <c r="C9" s="31"/>
      <c r="D9" s="24"/>
      <c r="E9" s="86"/>
      <c r="F9" s="4"/>
      <c r="G9" s="169" t="s">
        <v>10</v>
      </c>
      <c r="H9" s="169" t="s">
        <v>11</v>
      </c>
      <c r="I9" s="169" t="s">
        <v>12</v>
      </c>
      <c r="J9" s="169" t="s">
        <v>13</v>
      </c>
      <c r="K9" s="169" t="s">
        <v>14</v>
      </c>
      <c r="L9" s="169" t="s">
        <v>15</v>
      </c>
      <c r="M9" s="169" t="s">
        <v>16</v>
      </c>
      <c r="N9" s="170" t="s">
        <v>17</v>
      </c>
    </row>
    <row r="10" spans="2:15" ht="15">
      <c r="C10" s="31"/>
      <c r="D10" s="24"/>
      <c r="E10" s="86"/>
      <c r="F10" s="4"/>
      <c r="G10" s="32"/>
      <c r="H10" s="32"/>
      <c r="I10" s="32"/>
      <c r="J10" s="32"/>
      <c r="K10" s="32"/>
      <c r="L10" s="32"/>
      <c r="M10" s="32"/>
      <c r="N10" s="111"/>
    </row>
    <row r="11" spans="2:15">
      <c r="C11" s="33" t="s">
        <v>19</v>
      </c>
      <c r="D11" s="34"/>
      <c r="E11" s="87"/>
      <c r="F11" s="136"/>
      <c r="G11" s="34"/>
      <c r="H11" s="34"/>
      <c r="I11" s="34"/>
      <c r="J11" s="34"/>
      <c r="K11" s="34"/>
      <c r="L11" s="34"/>
      <c r="M11" s="34"/>
      <c r="N11" s="112"/>
    </row>
    <row r="12" spans="2:15">
      <c r="B12" s="22">
        <v>1</v>
      </c>
      <c r="C12" s="31" t="str">
        <f>'GTO Multi Year MAR'!C13</f>
        <v>Forecast RPI Factor</v>
      </c>
      <c r="D12" s="24" t="s">
        <v>20</v>
      </c>
      <c r="E12" s="86"/>
      <c r="F12" s="4"/>
      <c r="G12" s="88">
        <v>1.1630161697108459</v>
      </c>
      <c r="H12" s="88">
        <v>1.2050000000000001</v>
      </c>
      <c r="I12" s="88">
        <v>1.2270000000000001</v>
      </c>
      <c r="J12" s="88">
        <v>1.2350000000000001</v>
      </c>
      <c r="K12" s="88">
        <v>1.2729999999999999</v>
      </c>
      <c r="L12" s="88">
        <v>1.3149999999999999</v>
      </c>
      <c r="M12" s="88">
        <v>1.357</v>
      </c>
      <c r="N12" s="146">
        <v>1.3959999999999999</v>
      </c>
    </row>
    <row r="13" spans="2:15">
      <c r="B13" s="22">
        <v>2</v>
      </c>
      <c r="C13" s="31" t="str">
        <f>'GTO Multi Year MAR'!C14</f>
        <v>RPI Actual</v>
      </c>
      <c r="D13" s="24" t="s">
        <v>21</v>
      </c>
      <c r="E13" s="86"/>
      <c r="F13" s="4"/>
      <c r="G13" s="88">
        <v>1.167</v>
      </c>
      <c r="H13" s="88">
        <v>1.19</v>
      </c>
      <c r="I13" s="88">
        <v>1.2050000000000001</v>
      </c>
      <c r="J13" s="88">
        <v>1.2350000000000001</v>
      </c>
      <c r="K13" s="88">
        <v>1.2729999999999999</v>
      </c>
      <c r="L13" s="88">
        <v>1.3149999999999999</v>
      </c>
      <c r="M13" s="88">
        <v>1.357</v>
      </c>
      <c r="N13" s="146">
        <v>1.3959999999999999</v>
      </c>
    </row>
    <row r="14" spans="2:15" ht="6.75" customHeight="1">
      <c r="C14" s="31"/>
      <c r="D14" s="24"/>
      <c r="E14" s="86"/>
      <c r="F14" s="4"/>
      <c r="G14" s="89"/>
      <c r="H14" s="89"/>
      <c r="I14" s="89"/>
      <c r="J14" s="89"/>
      <c r="K14" s="89"/>
      <c r="L14" s="89"/>
      <c r="M14" s="89"/>
      <c r="N14" s="147"/>
    </row>
    <row r="15" spans="2:15" ht="15">
      <c r="C15" s="37" t="s">
        <v>89</v>
      </c>
      <c r="D15" s="45"/>
      <c r="E15" s="87"/>
      <c r="F15" s="137"/>
      <c r="G15" s="168" t="s">
        <v>18</v>
      </c>
      <c r="H15" s="168" t="s">
        <v>18</v>
      </c>
      <c r="I15" s="168" t="s">
        <v>18</v>
      </c>
      <c r="J15" s="168" t="s">
        <v>18</v>
      </c>
      <c r="K15" s="168" t="s">
        <v>18</v>
      </c>
      <c r="L15" s="168" t="s">
        <v>18</v>
      </c>
      <c r="M15" s="168" t="s">
        <v>18</v>
      </c>
      <c r="N15" s="168" t="s">
        <v>18</v>
      </c>
      <c r="O15" s="31"/>
    </row>
    <row r="16" spans="2:15">
      <c r="B16" s="22">
        <v>3</v>
      </c>
      <c r="C16" s="31" t="s">
        <v>98</v>
      </c>
      <c r="D16" s="24" t="s">
        <v>49</v>
      </c>
      <c r="E16" s="86"/>
      <c r="F16" s="138" t="s">
        <v>93</v>
      </c>
      <c r="G16" s="176">
        <v>66.894000000000005</v>
      </c>
      <c r="H16" s="176">
        <v>67.429000000000002</v>
      </c>
      <c r="I16" s="176">
        <v>68.826999999999998</v>
      </c>
      <c r="J16" s="176">
        <v>72.793000000000006</v>
      </c>
      <c r="K16" s="176">
        <v>73.599999999999994</v>
      </c>
      <c r="L16" s="176">
        <v>72.683000000000007</v>
      </c>
      <c r="M16" s="176">
        <v>74.766999999999996</v>
      </c>
      <c r="N16" s="177">
        <v>73.855000000000004</v>
      </c>
    </row>
    <row r="17" spans="2:14">
      <c r="B17" s="22">
        <v>4</v>
      </c>
      <c r="C17" s="31" t="s">
        <v>63</v>
      </c>
      <c r="D17" s="24" t="s">
        <v>50</v>
      </c>
      <c r="E17" s="86"/>
      <c r="F17" s="138" t="s">
        <v>93</v>
      </c>
      <c r="G17" s="90">
        <v>94.224999999999994</v>
      </c>
      <c r="H17" s="90">
        <v>87.484999999999999</v>
      </c>
      <c r="I17" s="90">
        <v>79.322999999999993</v>
      </c>
      <c r="J17" s="90">
        <v>58.722999999999999</v>
      </c>
      <c r="K17" s="90">
        <v>3.3000000000000002E-2</v>
      </c>
      <c r="L17" s="90">
        <v>3.3000000000000002E-2</v>
      </c>
      <c r="M17" s="90">
        <v>0</v>
      </c>
      <c r="N17" s="148">
        <v>0</v>
      </c>
    </row>
    <row r="18" spans="2:14">
      <c r="B18" s="22">
        <v>5</v>
      </c>
      <c r="C18" s="31" t="s">
        <v>47</v>
      </c>
      <c r="D18" s="24" t="s">
        <v>51</v>
      </c>
      <c r="E18" s="86"/>
      <c r="F18" s="138" t="s">
        <v>93</v>
      </c>
      <c r="G18" s="90">
        <v>0</v>
      </c>
      <c r="H18" s="90">
        <v>-0.7</v>
      </c>
      <c r="I18" s="90">
        <v>-13.799999999999999</v>
      </c>
      <c r="J18" s="90">
        <v>1.0471542832417244</v>
      </c>
      <c r="K18" s="90">
        <v>4.1788130780762218</v>
      </c>
      <c r="L18" s="90">
        <v>4.3835681077115858</v>
      </c>
      <c r="M18" s="90">
        <v>5.4565565776574045</v>
      </c>
      <c r="N18" s="148">
        <v>8.9827568055134837</v>
      </c>
    </row>
    <row r="19" spans="2:14">
      <c r="B19" s="22">
        <v>6</v>
      </c>
      <c r="C19" s="31" t="s">
        <v>85</v>
      </c>
      <c r="D19" s="24" t="s">
        <v>52</v>
      </c>
      <c r="E19" s="86" t="s">
        <v>25</v>
      </c>
      <c r="F19" s="138" t="s">
        <v>93</v>
      </c>
      <c r="G19" s="90">
        <v>0</v>
      </c>
      <c r="H19" s="90">
        <v>-6.2793840429874959E-2</v>
      </c>
      <c r="I19" s="90">
        <v>0.75088642252785065</v>
      </c>
      <c r="J19" s="90">
        <v>-2.564363596923855</v>
      </c>
      <c r="K19" s="90">
        <v>-2.9228881479807476</v>
      </c>
      <c r="L19" s="90">
        <v>0</v>
      </c>
      <c r="M19" s="90">
        <v>0</v>
      </c>
      <c r="N19" s="148">
        <v>0</v>
      </c>
    </row>
    <row r="20" spans="2:14" s="17" customFormat="1" ht="15">
      <c r="B20" s="22"/>
      <c r="C20" s="39"/>
      <c r="D20" s="19" t="s">
        <v>26</v>
      </c>
      <c r="E20" s="92"/>
      <c r="F20" s="4" t="s">
        <v>44</v>
      </c>
      <c r="G20" s="93">
        <f>SUM(G16:G19)*G12</f>
        <v>187.38400224764177</v>
      </c>
      <c r="H20" s="93">
        <f t="shared" ref="H20:N20" si="0">SUM(H16:H19)*H12</f>
        <v>185.75220342228204</v>
      </c>
      <c r="I20" s="93">
        <f t="shared" si="0"/>
        <v>165.76878764044164</v>
      </c>
      <c r="J20" s="93">
        <f t="shared" si="0"/>
        <v>160.5485064976026</v>
      </c>
      <c r="K20" s="93">
        <f t="shared" si="0"/>
        <v>95.33360143601152</v>
      </c>
      <c r="L20" s="93">
        <f t="shared" si="0"/>
        <v>101.38593206164073</v>
      </c>
      <c r="M20" s="93">
        <f t="shared" si="0"/>
        <v>108.86336627588109</v>
      </c>
      <c r="N20" s="149">
        <f t="shared" si="0"/>
        <v>115.64150850049683</v>
      </c>
    </row>
    <row r="21" spans="2:14" ht="9" customHeight="1">
      <c r="C21" s="31"/>
      <c r="D21" s="24"/>
      <c r="E21" s="86"/>
      <c r="F21" s="4"/>
      <c r="G21" s="94"/>
      <c r="H21" s="94"/>
      <c r="I21" s="94"/>
      <c r="J21" s="94"/>
      <c r="K21" s="94"/>
      <c r="L21" s="94"/>
      <c r="M21" s="94"/>
      <c r="N21" s="150"/>
    </row>
    <row r="22" spans="2:14" ht="15">
      <c r="C22" s="37" t="s">
        <v>104</v>
      </c>
      <c r="D22" s="45"/>
      <c r="E22" s="87"/>
      <c r="F22" s="136"/>
      <c r="G22" s="95"/>
      <c r="H22" s="95"/>
      <c r="I22" s="95"/>
      <c r="J22" s="95"/>
      <c r="K22" s="95"/>
      <c r="L22" s="95"/>
      <c r="M22" s="95"/>
      <c r="N22" s="151"/>
    </row>
    <row r="23" spans="2:14">
      <c r="B23" s="22">
        <v>7</v>
      </c>
      <c r="C23" s="31" t="s">
        <v>64</v>
      </c>
      <c r="D23" s="24" t="s">
        <v>53</v>
      </c>
      <c r="E23" s="86"/>
      <c r="F23" s="4" t="s">
        <v>93</v>
      </c>
      <c r="G23" s="176">
        <v>26</v>
      </c>
      <c r="H23" s="176">
        <v>26</v>
      </c>
      <c r="I23" s="176">
        <v>26</v>
      </c>
      <c r="J23" s="176">
        <v>25.999999999999996</v>
      </c>
      <c r="K23" s="176">
        <v>26</v>
      </c>
      <c r="L23" s="176">
        <v>26</v>
      </c>
      <c r="M23" s="176">
        <v>25.999999999999996</v>
      </c>
      <c r="N23" s="177">
        <v>26</v>
      </c>
    </row>
    <row r="24" spans="2:14">
      <c r="B24" s="22">
        <v>8</v>
      </c>
      <c r="C24" s="31" t="s">
        <v>99</v>
      </c>
      <c r="D24" s="24" t="s">
        <v>54</v>
      </c>
      <c r="E24" s="86"/>
      <c r="F24" s="4" t="s">
        <v>93</v>
      </c>
      <c r="G24" s="90">
        <v>0</v>
      </c>
      <c r="H24" s="90">
        <v>0</v>
      </c>
      <c r="I24" s="90">
        <v>11.778770100173967</v>
      </c>
      <c r="J24" s="90">
        <v>10.536865426253412</v>
      </c>
      <c r="K24" s="90">
        <v>0</v>
      </c>
      <c r="L24" s="90">
        <v>0</v>
      </c>
      <c r="M24" s="90">
        <v>0</v>
      </c>
      <c r="N24" s="148">
        <v>0</v>
      </c>
    </row>
    <row r="25" spans="2:14">
      <c r="B25" s="22">
        <v>9</v>
      </c>
      <c r="C25" s="31" t="s">
        <v>100</v>
      </c>
      <c r="D25" s="24" t="s">
        <v>55</v>
      </c>
      <c r="E25" s="86"/>
      <c r="F25" s="4" t="s">
        <v>93</v>
      </c>
      <c r="G25" s="90">
        <v>0</v>
      </c>
      <c r="H25" s="90">
        <v>0</v>
      </c>
      <c r="I25" s="90">
        <v>-28.069035963921912</v>
      </c>
      <c r="J25" s="90">
        <v>-28.095872432379199</v>
      </c>
      <c r="K25" s="90">
        <v>0</v>
      </c>
      <c r="L25" s="90">
        <v>0</v>
      </c>
      <c r="M25" s="90">
        <v>0</v>
      </c>
      <c r="N25" s="148">
        <v>0</v>
      </c>
    </row>
    <row r="26" spans="2:14" s="17" customFormat="1" ht="15">
      <c r="B26" s="22"/>
      <c r="C26" s="39"/>
      <c r="D26" s="19" t="s">
        <v>56</v>
      </c>
      <c r="E26" s="92"/>
      <c r="F26" s="4" t="s">
        <v>44</v>
      </c>
      <c r="G26" s="93">
        <f t="shared" ref="G26:N26" si="1">SUM(G23:G25)*G12</f>
        <v>30.238420412481993</v>
      </c>
      <c r="H26" s="93">
        <f t="shared" si="1"/>
        <v>31.330000000000002</v>
      </c>
      <c r="I26" s="93">
        <f>SUM(I23:I25)*I12</f>
        <v>11.913843785181269</v>
      </c>
      <c r="J26" s="93">
        <f t="shared" si="1"/>
        <v>10.424626347434646</v>
      </c>
      <c r="K26" s="93">
        <f t="shared" si="1"/>
        <v>33.097999999999999</v>
      </c>
      <c r="L26" s="93">
        <f t="shared" si="1"/>
        <v>34.19</v>
      </c>
      <c r="M26" s="93">
        <f t="shared" si="1"/>
        <v>35.281999999999996</v>
      </c>
      <c r="N26" s="149">
        <f t="shared" si="1"/>
        <v>36.295999999999999</v>
      </c>
    </row>
    <row r="27" spans="2:14" ht="8.25" customHeight="1">
      <c r="C27" s="31"/>
      <c r="D27" s="24"/>
      <c r="E27" s="86"/>
      <c r="F27" s="4"/>
      <c r="G27" s="94"/>
      <c r="H27" s="94"/>
      <c r="I27" s="94"/>
      <c r="J27" s="94"/>
      <c r="K27" s="94"/>
      <c r="L27" s="94"/>
      <c r="M27" s="94"/>
      <c r="N27" s="150"/>
    </row>
    <row r="28" spans="2:14" ht="15">
      <c r="C28" s="96" t="s">
        <v>103</v>
      </c>
      <c r="D28" s="97"/>
      <c r="E28" s="87"/>
      <c r="F28" s="136"/>
      <c r="G28" s="95"/>
      <c r="H28" s="95"/>
      <c r="I28" s="95"/>
      <c r="J28" s="95"/>
      <c r="K28" s="95"/>
      <c r="L28" s="95"/>
      <c r="M28" s="95"/>
      <c r="N28" s="151"/>
    </row>
    <row r="29" spans="2:14">
      <c r="B29" s="22">
        <v>10</v>
      </c>
      <c r="C29" s="31" t="s">
        <v>65</v>
      </c>
      <c r="D29" s="24" t="s">
        <v>57</v>
      </c>
      <c r="E29" s="86"/>
      <c r="F29" s="4" t="s">
        <v>93</v>
      </c>
      <c r="G29" s="176">
        <v>7.23</v>
      </c>
      <c r="H29" s="176">
        <v>7.23</v>
      </c>
      <c r="I29" s="176">
        <v>7.23</v>
      </c>
      <c r="J29" s="176">
        <v>7.2300000000000013</v>
      </c>
      <c r="K29" s="176">
        <v>7.23</v>
      </c>
      <c r="L29" s="176">
        <v>3.62</v>
      </c>
      <c r="M29" s="176">
        <v>0</v>
      </c>
      <c r="N29" s="177">
        <v>0</v>
      </c>
    </row>
    <row r="30" spans="2:14">
      <c r="B30" s="22">
        <v>11</v>
      </c>
      <c r="C30" s="31" t="s">
        <v>101</v>
      </c>
      <c r="D30" s="24" t="s">
        <v>58</v>
      </c>
      <c r="E30" s="86"/>
      <c r="F30" s="4" t="s">
        <v>93</v>
      </c>
      <c r="G30" s="91">
        <v>0</v>
      </c>
      <c r="H30" s="91">
        <v>0</v>
      </c>
      <c r="I30" s="91">
        <v>3.4773937937212103</v>
      </c>
      <c r="J30" s="91">
        <v>3.4820829294356255</v>
      </c>
      <c r="K30" s="91">
        <v>0</v>
      </c>
      <c r="L30" s="91">
        <v>-4.2650452947851083E-16</v>
      </c>
      <c r="M30" s="91">
        <v>0</v>
      </c>
      <c r="N30" s="152">
        <v>0</v>
      </c>
    </row>
    <row r="31" spans="2:14">
      <c r="B31" s="22">
        <v>12</v>
      </c>
      <c r="C31" s="31" t="s">
        <v>102</v>
      </c>
      <c r="D31" s="24" t="s">
        <v>59</v>
      </c>
      <c r="E31" s="86"/>
      <c r="F31" s="4" t="s">
        <v>93</v>
      </c>
      <c r="G31" s="91">
        <v>0</v>
      </c>
      <c r="H31" s="91">
        <v>0</v>
      </c>
      <c r="I31" s="91">
        <v>-7.8390301932398776</v>
      </c>
      <c r="J31" s="91">
        <v>-7.8496008328124995</v>
      </c>
      <c r="K31" s="91">
        <v>0</v>
      </c>
      <c r="L31" s="91">
        <v>0</v>
      </c>
      <c r="M31" s="91">
        <v>0</v>
      </c>
      <c r="N31" s="152">
        <v>0</v>
      </c>
    </row>
    <row r="32" spans="2:14" s="17" customFormat="1" ht="15">
      <c r="B32" s="22"/>
      <c r="C32" s="39"/>
      <c r="D32" s="19" t="s">
        <v>35</v>
      </c>
      <c r="E32" s="92"/>
      <c r="F32" s="4" t="s">
        <v>44</v>
      </c>
      <c r="G32" s="98">
        <f t="shared" ref="G32:N32" si="2">SUM(G29:G31)*G12</f>
        <v>8.4086069070094158</v>
      </c>
      <c r="H32" s="98">
        <f t="shared" si="2"/>
        <v>8.7121500000000012</v>
      </c>
      <c r="I32" s="98">
        <f>SUM(I29:I31)*I12</f>
        <v>3.5194821377905967</v>
      </c>
      <c r="J32" s="98">
        <f t="shared" si="2"/>
        <v>3.5351653893295634</v>
      </c>
      <c r="K32" s="98">
        <f t="shared" si="2"/>
        <v>9.2037899999999997</v>
      </c>
      <c r="L32" s="98">
        <f t="shared" si="2"/>
        <v>4.7602999999999991</v>
      </c>
      <c r="M32" s="98">
        <f t="shared" si="2"/>
        <v>0</v>
      </c>
      <c r="N32" s="153">
        <f t="shared" si="2"/>
        <v>0</v>
      </c>
    </row>
    <row r="33" spans="2:14" ht="6" customHeight="1">
      <c r="C33" s="31"/>
      <c r="D33" s="24"/>
      <c r="E33" s="86"/>
      <c r="F33" s="4"/>
      <c r="G33" s="94"/>
      <c r="H33" s="94"/>
      <c r="I33" s="94"/>
      <c r="J33" s="94"/>
      <c r="K33" s="94"/>
      <c r="L33" s="94"/>
      <c r="M33" s="94"/>
      <c r="N33" s="150"/>
    </row>
    <row r="34" spans="2:14" s="17" customFormat="1" ht="15">
      <c r="B34" s="22"/>
      <c r="C34" s="37" t="s">
        <v>60</v>
      </c>
      <c r="D34" s="45"/>
      <c r="E34" s="99"/>
      <c r="F34" s="139"/>
      <c r="G34" s="95"/>
      <c r="H34" s="95"/>
      <c r="I34" s="95"/>
      <c r="J34" s="95"/>
      <c r="K34" s="95"/>
      <c r="L34" s="95"/>
      <c r="M34" s="95"/>
      <c r="N34" s="151"/>
    </row>
    <row r="35" spans="2:14" s="17" customFormat="1" ht="15">
      <c r="B35" s="22">
        <v>13</v>
      </c>
      <c r="C35" s="31" t="s">
        <v>106</v>
      </c>
      <c r="D35" s="24" t="s">
        <v>60</v>
      </c>
      <c r="E35" s="86"/>
      <c r="F35" s="144" t="s">
        <v>44</v>
      </c>
      <c r="G35" s="90">
        <v>9.0715959047147798</v>
      </c>
      <c r="H35" s="90">
        <v>0</v>
      </c>
      <c r="I35" s="90">
        <v>0</v>
      </c>
      <c r="J35" s="90">
        <v>0</v>
      </c>
      <c r="K35" s="90">
        <v>0</v>
      </c>
      <c r="L35" s="90">
        <v>0</v>
      </c>
      <c r="M35" s="90">
        <v>0</v>
      </c>
      <c r="N35" s="148">
        <v>0</v>
      </c>
    </row>
    <row r="36" spans="2:14" s="17" customFormat="1" ht="15">
      <c r="B36" s="22"/>
      <c r="C36" s="39"/>
      <c r="D36" s="19" t="s">
        <v>60</v>
      </c>
      <c r="E36" s="92"/>
      <c r="F36" s="133"/>
      <c r="G36" s="93">
        <f t="shared" ref="G36:N36" si="3">SUM(G35)</f>
        <v>9.0715959047147798</v>
      </c>
      <c r="H36" s="93">
        <f t="shared" si="3"/>
        <v>0</v>
      </c>
      <c r="I36" s="93">
        <f t="shared" si="3"/>
        <v>0</v>
      </c>
      <c r="J36" s="93">
        <f t="shared" si="3"/>
        <v>0</v>
      </c>
      <c r="K36" s="93">
        <f t="shared" si="3"/>
        <v>0</v>
      </c>
      <c r="L36" s="93">
        <f t="shared" si="3"/>
        <v>0</v>
      </c>
      <c r="M36" s="93">
        <f t="shared" si="3"/>
        <v>0</v>
      </c>
      <c r="N36" s="149">
        <f t="shared" si="3"/>
        <v>0</v>
      </c>
    </row>
    <row r="37" spans="2:14" ht="5.25" customHeight="1">
      <c r="C37" s="31"/>
      <c r="D37" s="24"/>
      <c r="E37" s="86"/>
      <c r="F37" s="4"/>
      <c r="G37" s="94"/>
      <c r="H37" s="94"/>
      <c r="I37" s="94"/>
      <c r="J37" s="94"/>
      <c r="K37" s="94"/>
      <c r="L37" s="94"/>
      <c r="M37" s="94"/>
      <c r="N37" s="150"/>
    </row>
    <row r="38" spans="2:14" s="17" customFormat="1" ht="15">
      <c r="B38" s="22"/>
      <c r="C38" s="100" t="s">
        <v>61</v>
      </c>
      <c r="D38" s="101"/>
      <c r="E38" s="87"/>
      <c r="F38" s="136"/>
      <c r="G38" s="95"/>
      <c r="H38" s="95"/>
      <c r="I38" s="95"/>
      <c r="J38" s="95"/>
      <c r="K38" s="95"/>
      <c r="L38" s="95"/>
      <c r="M38" s="95"/>
      <c r="N38" s="151"/>
    </row>
    <row r="39" spans="2:14" s="17" customFormat="1" ht="15">
      <c r="B39" s="22">
        <v>14</v>
      </c>
      <c r="C39" s="31" t="s">
        <v>61</v>
      </c>
      <c r="D39" s="24" t="s">
        <v>62</v>
      </c>
      <c r="E39" s="86"/>
      <c r="F39" s="144" t="s">
        <v>44</v>
      </c>
      <c r="G39" s="90">
        <v>124.52507564144604</v>
      </c>
      <c r="H39" s="90">
        <v>114.47414539257232</v>
      </c>
      <c r="I39" s="90">
        <v>101.417</v>
      </c>
      <c r="J39" s="90">
        <v>102.21015</v>
      </c>
      <c r="K39" s="90">
        <v>102.21015</v>
      </c>
      <c r="L39" s="90">
        <v>102.21015</v>
      </c>
      <c r="M39" s="90">
        <v>102.21015</v>
      </c>
      <c r="N39" s="148">
        <v>102.21015</v>
      </c>
    </row>
    <row r="40" spans="2:14" s="17" customFormat="1" ht="15">
      <c r="B40" s="22"/>
      <c r="C40" s="39"/>
      <c r="D40" s="19" t="s">
        <v>62</v>
      </c>
      <c r="E40" s="92"/>
      <c r="F40" s="133"/>
      <c r="G40" s="93">
        <f t="shared" ref="G40:N40" si="4">SUM(G39)</f>
        <v>124.52507564144604</v>
      </c>
      <c r="H40" s="93">
        <f t="shared" si="4"/>
        <v>114.47414539257232</v>
      </c>
      <c r="I40" s="93">
        <f t="shared" si="4"/>
        <v>101.417</v>
      </c>
      <c r="J40" s="93">
        <f t="shared" si="4"/>
        <v>102.21015</v>
      </c>
      <c r="K40" s="93">
        <f t="shared" si="4"/>
        <v>102.21015</v>
      </c>
      <c r="L40" s="93">
        <f t="shared" si="4"/>
        <v>102.21015</v>
      </c>
      <c r="M40" s="93">
        <f t="shared" si="4"/>
        <v>102.21015</v>
      </c>
      <c r="N40" s="149">
        <f t="shared" si="4"/>
        <v>102.21015</v>
      </c>
    </row>
    <row r="41" spans="2:14" ht="6.75" customHeight="1">
      <c r="C41" s="31"/>
      <c r="D41" s="24"/>
      <c r="E41" s="86"/>
      <c r="F41" s="4"/>
      <c r="G41" s="94"/>
      <c r="H41" s="94"/>
      <c r="I41" s="94"/>
      <c r="J41" s="94"/>
      <c r="K41" s="94"/>
      <c r="L41" s="94"/>
      <c r="M41" s="94"/>
      <c r="N41" s="150"/>
    </row>
    <row r="42" spans="2:14" s="17" customFormat="1" ht="15">
      <c r="B42" s="22"/>
      <c r="C42" s="37" t="s">
        <v>105</v>
      </c>
      <c r="D42" s="45"/>
      <c r="E42" s="99"/>
      <c r="F42" s="139"/>
      <c r="G42" s="95"/>
      <c r="H42" s="95"/>
      <c r="I42" s="95"/>
      <c r="J42" s="95"/>
      <c r="K42" s="95"/>
      <c r="L42" s="95"/>
      <c r="M42" s="95"/>
      <c r="N42" s="151"/>
    </row>
    <row r="43" spans="2:14" s="17" customFormat="1" ht="26.25">
      <c r="B43" s="22">
        <v>15</v>
      </c>
      <c r="C43" s="31" t="s">
        <v>40</v>
      </c>
      <c r="D43" s="24" t="s">
        <v>124</v>
      </c>
      <c r="E43" s="19"/>
      <c r="F43" s="145" t="s">
        <v>123</v>
      </c>
      <c r="G43" s="94">
        <v>0.93718286680062302</v>
      </c>
      <c r="H43" s="94">
        <v>0</v>
      </c>
      <c r="I43" s="94">
        <v>10.2428622676552</v>
      </c>
      <c r="J43" s="94">
        <v>-4.1747914540285596</v>
      </c>
      <c r="K43" s="94">
        <v>0</v>
      </c>
      <c r="L43" s="94">
        <v>0</v>
      </c>
      <c r="M43" s="94">
        <v>0</v>
      </c>
      <c r="N43" s="150">
        <v>0</v>
      </c>
    </row>
    <row r="44" spans="2:14" s="17" customFormat="1" ht="15">
      <c r="B44" s="22"/>
      <c r="C44" s="39"/>
      <c r="D44" s="19" t="s">
        <v>67</v>
      </c>
      <c r="E44" s="92"/>
      <c r="F44" s="133"/>
      <c r="G44" s="93">
        <f t="shared" ref="G44:N44" si="5">SUM(G43)</f>
        <v>0.93718286680062302</v>
      </c>
      <c r="H44" s="93">
        <f t="shared" si="5"/>
        <v>0</v>
      </c>
      <c r="I44" s="93">
        <f t="shared" si="5"/>
        <v>10.2428622676552</v>
      </c>
      <c r="J44" s="93">
        <f t="shared" si="5"/>
        <v>-4.1747914540285596</v>
      </c>
      <c r="K44" s="93">
        <f t="shared" si="5"/>
        <v>0</v>
      </c>
      <c r="L44" s="93">
        <f t="shared" si="5"/>
        <v>0</v>
      </c>
      <c r="M44" s="93">
        <f t="shared" si="5"/>
        <v>0</v>
      </c>
      <c r="N44" s="149">
        <f t="shared" si="5"/>
        <v>0</v>
      </c>
    </row>
    <row r="45" spans="2:14" ht="6" customHeight="1">
      <c r="C45" s="31"/>
      <c r="D45" s="24"/>
      <c r="E45" s="86"/>
      <c r="F45" s="4"/>
      <c r="G45" s="102"/>
      <c r="H45" s="102"/>
      <c r="I45" s="102"/>
      <c r="J45" s="102"/>
      <c r="K45" s="102"/>
      <c r="L45" s="102"/>
      <c r="M45" s="102"/>
      <c r="N45" s="154"/>
    </row>
    <row r="46" spans="2:14" s="17" customFormat="1" ht="18.75">
      <c r="B46" s="22">
        <v>16</v>
      </c>
      <c r="C46" s="49" t="s">
        <v>175</v>
      </c>
      <c r="D46" s="50" t="s">
        <v>1</v>
      </c>
      <c r="E46" s="103"/>
      <c r="F46" s="6"/>
      <c r="G46" s="104">
        <f>G20+G26+G32+G36+G40-G44</f>
        <v>358.69051824649335</v>
      </c>
      <c r="H46" s="104">
        <f t="shared" ref="H46:N46" si="6">H20+H26+H32+H36+H40-H44</f>
        <v>340.26849881485441</v>
      </c>
      <c r="I46" s="104">
        <f t="shared" si="6"/>
        <v>272.37625129575832</v>
      </c>
      <c r="J46" s="104">
        <f t="shared" si="6"/>
        <v>280.89323968839534</v>
      </c>
      <c r="K46" s="104">
        <f t="shared" si="6"/>
        <v>239.84554143601153</v>
      </c>
      <c r="L46" s="104">
        <f t="shared" si="6"/>
        <v>242.54638206164074</v>
      </c>
      <c r="M46" s="104">
        <f t="shared" si="6"/>
        <v>246.35551627588109</v>
      </c>
      <c r="N46" s="155">
        <f t="shared" si="6"/>
        <v>254.14765850049682</v>
      </c>
    </row>
    <row r="47" spans="2:14" s="54" customFormat="1" ht="8.25" customHeight="1">
      <c r="B47" s="22"/>
      <c r="C47" s="52"/>
      <c r="D47" s="15"/>
      <c r="E47" s="84"/>
      <c r="F47" s="3"/>
      <c r="G47" s="105"/>
      <c r="H47" s="105"/>
      <c r="I47" s="105"/>
      <c r="J47" s="105"/>
      <c r="K47" s="105"/>
      <c r="L47" s="105"/>
      <c r="M47" s="105"/>
      <c r="N47" s="156"/>
    </row>
    <row r="48" spans="2:14" s="54" customFormat="1" ht="8.25" customHeight="1">
      <c r="B48" s="22"/>
      <c r="C48" s="52"/>
      <c r="D48" s="15"/>
      <c r="E48" s="84"/>
      <c r="F48" s="3"/>
      <c r="G48" s="105"/>
      <c r="H48" s="105"/>
      <c r="I48" s="105"/>
      <c r="J48" s="105"/>
      <c r="K48" s="105"/>
      <c r="L48" s="105"/>
      <c r="M48" s="105"/>
      <c r="N48" s="156"/>
    </row>
    <row r="49" spans="2:14" s="54" customFormat="1" ht="8.25" customHeight="1">
      <c r="B49" s="22"/>
      <c r="C49" s="52"/>
      <c r="D49" s="15"/>
      <c r="E49" s="84"/>
      <c r="F49" s="3"/>
      <c r="G49" s="105"/>
      <c r="H49" s="105"/>
      <c r="I49" s="105"/>
      <c r="J49" s="105"/>
      <c r="K49" s="105"/>
      <c r="L49" s="105"/>
      <c r="M49" s="105"/>
      <c r="N49" s="156"/>
    </row>
    <row r="50" spans="2:14" s="54" customFormat="1" ht="16.5" customHeight="1">
      <c r="B50" s="22">
        <v>17</v>
      </c>
      <c r="C50" s="49" t="s">
        <v>88</v>
      </c>
      <c r="D50" s="50" t="s">
        <v>66</v>
      </c>
      <c r="E50" s="103"/>
      <c r="F50" s="6"/>
      <c r="G50" s="106">
        <f>SUM(G56:G62)</f>
        <v>368.32850175128999</v>
      </c>
      <c r="H50" s="106">
        <f t="shared" ref="H50" si="7">SUM(H56:H62)</f>
        <v>336.26672277000011</v>
      </c>
      <c r="I50" s="106"/>
      <c r="J50" s="106"/>
      <c r="K50" s="106"/>
      <c r="L50" s="106"/>
      <c r="M50" s="106"/>
      <c r="N50" s="157"/>
    </row>
    <row r="51" spans="2:14" s="54" customFormat="1" ht="12.75" customHeight="1">
      <c r="B51" s="22"/>
      <c r="C51" s="52"/>
      <c r="D51" s="15"/>
      <c r="E51" s="84"/>
      <c r="F51" s="3"/>
      <c r="G51" s="105"/>
      <c r="H51" s="105"/>
      <c r="I51" s="105"/>
      <c r="J51" s="105"/>
      <c r="K51" s="105"/>
      <c r="L51" s="105"/>
      <c r="M51" s="105"/>
      <c r="N51" s="156"/>
    </row>
    <row r="52" spans="2:14" s="54" customFormat="1" ht="48.75" customHeight="1">
      <c r="B52" s="22">
        <v>18</v>
      </c>
      <c r="C52" s="31" t="s">
        <v>183</v>
      </c>
      <c r="D52" s="175" t="s">
        <v>184</v>
      </c>
      <c r="E52" s="86" t="s">
        <v>25</v>
      </c>
      <c r="F52" s="145" t="s">
        <v>178</v>
      </c>
      <c r="G52" s="107">
        <f>G50-G46</f>
        <v>9.6379835047966367</v>
      </c>
      <c r="H52" s="107">
        <f t="shared" ref="H52" si="8">H50-H46</f>
        <v>-4.0017760448542958</v>
      </c>
      <c r="I52" s="107"/>
      <c r="J52" s="107" t="str">
        <f>IF(J50&gt;0,J50-J46,"")</f>
        <v/>
      </c>
      <c r="K52" s="107" t="str">
        <f t="shared" ref="K52:N52" si="9">IF(K50&gt;0,K50-K46,"")</f>
        <v/>
      </c>
      <c r="L52" s="107" t="str">
        <f t="shared" si="9"/>
        <v/>
      </c>
      <c r="M52" s="107" t="str">
        <f t="shared" si="9"/>
        <v/>
      </c>
      <c r="N52" s="158" t="str">
        <f t="shared" si="9"/>
        <v/>
      </c>
    </row>
    <row r="53" spans="2:14" s="54" customFormat="1" ht="18.75" customHeight="1">
      <c r="B53" s="22"/>
      <c r="C53" s="52"/>
      <c r="D53" s="22"/>
      <c r="E53" s="108"/>
      <c r="F53" s="3"/>
      <c r="G53" s="105"/>
      <c r="H53" s="105"/>
      <c r="I53" s="105"/>
      <c r="J53" s="105"/>
      <c r="K53" s="105"/>
      <c r="L53" s="105"/>
      <c r="M53" s="105"/>
      <c r="N53" s="156"/>
    </row>
    <row r="54" spans="2:14" s="54" customFormat="1" ht="17.25" customHeight="1">
      <c r="B54" s="22"/>
      <c r="C54" s="26" t="s">
        <v>82</v>
      </c>
      <c r="D54" s="27" t="s">
        <v>110</v>
      </c>
      <c r="E54" s="83"/>
      <c r="F54" s="76"/>
      <c r="G54" s="188"/>
      <c r="H54" s="188"/>
      <c r="I54" s="188"/>
      <c r="J54" s="188"/>
      <c r="K54" s="188"/>
      <c r="L54" s="188"/>
      <c r="M54" s="188"/>
      <c r="N54" s="189"/>
    </row>
    <row r="55" spans="2:14" s="54" customFormat="1" ht="20.25" customHeight="1">
      <c r="B55" s="22"/>
      <c r="C55" s="52"/>
      <c r="D55" s="23"/>
      <c r="E55" s="84"/>
      <c r="F55" s="3"/>
      <c r="G55" s="105"/>
      <c r="H55" s="105"/>
      <c r="I55" s="105"/>
      <c r="J55" s="105"/>
      <c r="K55" s="105"/>
      <c r="L55" s="105"/>
      <c r="M55" s="105"/>
      <c r="N55" s="156"/>
    </row>
    <row r="56" spans="2:14" s="54" customFormat="1" ht="15" customHeight="1">
      <c r="B56" s="22">
        <v>19</v>
      </c>
      <c r="C56" s="52" t="s">
        <v>111</v>
      </c>
      <c r="D56" s="23" t="s">
        <v>119</v>
      </c>
      <c r="E56" s="84"/>
      <c r="F56" s="3"/>
      <c r="G56" s="109">
        <v>14.44148268</v>
      </c>
      <c r="H56" s="109">
        <v>10.748841019999999</v>
      </c>
      <c r="I56" s="109"/>
      <c r="J56" s="105"/>
      <c r="K56" s="105"/>
      <c r="L56" s="105"/>
      <c r="M56" s="105"/>
      <c r="N56" s="156"/>
    </row>
    <row r="57" spans="2:14" s="54" customFormat="1" ht="15" customHeight="1">
      <c r="B57" s="22">
        <v>20</v>
      </c>
      <c r="C57" s="52" t="s">
        <v>112</v>
      </c>
      <c r="D57" s="23" t="s">
        <v>119</v>
      </c>
      <c r="E57" s="84"/>
      <c r="F57" s="3"/>
      <c r="G57" s="109">
        <v>16.990505349999999</v>
      </c>
      <c r="H57" s="109">
        <v>24.6098681</v>
      </c>
      <c r="I57" s="109"/>
      <c r="J57" s="105"/>
      <c r="K57" s="105"/>
      <c r="L57" s="105"/>
      <c r="M57" s="105"/>
      <c r="N57" s="156"/>
    </row>
    <row r="58" spans="2:14" s="54" customFormat="1" ht="15" customHeight="1">
      <c r="B58" s="22">
        <v>21</v>
      </c>
      <c r="C58" s="52" t="s">
        <v>120</v>
      </c>
      <c r="D58" s="23" t="s">
        <v>121</v>
      </c>
      <c r="E58" s="84"/>
      <c r="F58" s="3"/>
      <c r="G58" s="109">
        <v>14.923853960000002</v>
      </c>
      <c r="H58" s="109">
        <v>6.6000000000000227</v>
      </c>
      <c r="I58" s="109"/>
      <c r="J58" s="105"/>
      <c r="K58" s="105"/>
      <c r="L58" s="105"/>
      <c r="M58" s="105"/>
      <c r="N58" s="156"/>
    </row>
    <row r="59" spans="2:14" s="54" customFormat="1" ht="15" customHeight="1">
      <c r="B59" s="22">
        <v>22</v>
      </c>
      <c r="C59" s="52" t="s">
        <v>115</v>
      </c>
      <c r="D59" s="23" t="s">
        <v>116</v>
      </c>
      <c r="E59" s="84"/>
      <c r="F59" s="3"/>
      <c r="G59" s="109">
        <v>42.781217310000009</v>
      </c>
      <c r="H59" s="109">
        <v>40.040919819999999</v>
      </c>
      <c r="I59" s="109"/>
      <c r="J59" s="105"/>
      <c r="K59" s="105"/>
      <c r="L59" s="105"/>
      <c r="M59" s="105"/>
      <c r="N59" s="156"/>
    </row>
    <row r="60" spans="2:14" s="54" customFormat="1" ht="15" customHeight="1">
      <c r="B60" s="22">
        <v>23</v>
      </c>
      <c r="C60" s="52" t="s">
        <v>117</v>
      </c>
      <c r="D60" s="23" t="s">
        <v>118</v>
      </c>
      <c r="E60" s="84"/>
      <c r="F60" s="3"/>
      <c r="G60" s="109">
        <v>8.5790520512900006</v>
      </c>
      <c r="H60" s="109">
        <v>11.65801836</v>
      </c>
      <c r="I60" s="109"/>
      <c r="J60" s="105"/>
      <c r="K60" s="105"/>
      <c r="L60" s="105"/>
      <c r="M60" s="105"/>
      <c r="N60" s="156"/>
    </row>
    <row r="61" spans="2:14" s="54" customFormat="1" ht="16.5" customHeight="1">
      <c r="B61" s="22">
        <v>24</v>
      </c>
      <c r="C61" s="52" t="s">
        <v>113</v>
      </c>
      <c r="D61" s="23" t="s">
        <v>119</v>
      </c>
      <c r="E61" s="84"/>
      <c r="F61" s="3"/>
      <c r="G61" s="109">
        <v>137.11626737</v>
      </c>
      <c r="H61" s="109">
        <v>119.73627703000002</v>
      </c>
      <c r="I61" s="109"/>
      <c r="J61" s="105"/>
      <c r="K61" s="105"/>
      <c r="L61" s="105"/>
      <c r="M61" s="105"/>
      <c r="N61" s="156"/>
    </row>
    <row r="62" spans="2:14" s="54" customFormat="1" ht="18" customHeight="1">
      <c r="B62" s="22">
        <v>25</v>
      </c>
      <c r="C62" s="159" t="s">
        <v>114</v>
      </c>
      <c r="D62" s="160" t="s">
        <v>119</v>
      </c>
      <c r="E62" s="161"/>
      <c r="F62" s="162"/>
      <c r="G62" s="163">
        <v>133.49612303000001</v>
      </c>
      <c r="H62" s="163">
        <v>122.87279844000003</v>
      </c>
      <c r="I62" s="163"/>
      <c r="J62" s="164"/>
      <c r="K62" s="164"/>
      <c r="L62" s="164"/>
      <c r="M62" s="164"/>
      <c r="N62" s="165"/>
    </row>
    <row r="63" spans="2:14" s="54" customFormat="1" ht="8.25" customHeight="1">
      <c r="B63" s="22"/>
      <c r="C63" s="23"/>
      <c r="D63" s="15"/>
      <c r="E63" s="84"/>
      <c r="F63" s="3"/>
      <c r="G63" s="105"/>
      <c r="H63" s="105"/>
      <c r="I63" s="105"/>
      <c r="J63" s="105"/>
      <c r="K63" s="105"/>
      <c r="L63" s="105"/>
      <c r="M63" s="105"/>
      <c r="N63" s="105"/>
    </row>
    <row r="64" spans="2:14" s="54" customFormat="1" ht="15" customHeight="1">
      <c r="B64" s="22"/>
      <c r="C64" s="23"/>
      <c r="D64" s="15"/>
      <c r="E64" s="84"/>
      <c r="F64" s="3"/>
      <c r="G64" s="105"/>
      <c r="H64" s="167"/>
      <c r="I64" s="105"/>
      <c r="J64" s="105"/>
      <c r="K64" s="105"/>
      <c r="L64" s="105"/>
      <c r="M64" s="105"/>
      <c r="N64" s="105"/>
    </row>
    <row r="65" spans="3:14">
      <c r="C65" s="24"/>
      <c r="D65" s="24"/>
      <c r="E65" s="86"/>
      <c r="F65" s="4"/>
      <c r="G65" s="24"/>
      <c r="H65" s="24"/>
      <c r="M65" s="24"/>
      <c r="N65" s="24"/>
    </row>
  </sheetData>
  <mergeCells count="1">
    <mergeCell ref="G6:N6"/>
  </mergeCells>
  <pageMargins left="0.70866141732283472" right="0.70866141732283472" top="0.74803149606299213" bottom="0.74803149606299213" header="0.31496062992125984" footer="0.31496062992125984"/>
  <pageSetup paperSize="8"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B79796030E0745AF0C5DD8AB7C9DB4" ma:contentTypeVersion="3" ma:contentTypeDescription="Create a new document." ma:contentTypeScope="" ma:versionID="9a3e1d7f288bcbf2a5030b15acffb71e">
  <xsd:schema xmlns:xsd="http://www.w3.org/2001/XMLSchema" xmlns:xs="http://www.w3.org/2001/XMLSchema" xmlns:p="http://schemas.microsoft.com/office/2006/metadata/properties" xmlns:ns2="faac5d55-1921-421f-aaab-07690666a227" targetNamespace="http://schemas.microsoft.com/office/2006/metadata/properties" ma:root="true" ma:fieldsID="1fc64e5b8d4eab27e6bd455c55b46aa4" ns2:_="">
    <xsd:import namespace="faac5d55-1921-421f-aaab-07690666a227"/>
    <xsd:element name="properties">
      <xsd:complexType>
        <xsd:sequence>
          <xsd:element name="documentManagement">
            <xsd:complexType>
              <xsd:all>
                <xsd:element ref="ns2:Original_x0020_Upload_x0020_Date" minOccurs="0"/>
                <xsd:element ref="ns2: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c5d55-1921-421f-aaab-07690666a227" elementFormDefault="qualified">
    <xsd:import namespace="http://schemas.microsoft.com/office/2006/documentManagement/types"/>
    <xsd:import namespace="http://schemas.microsoft.com/office/infopath/2007/PartnerControls"/>
    <xsd:element name="Original_x0020_Upload_x0020_Date" ma:index="8" nillable="true" ma:displayName="Original Upload Date" ma:format="DateOnly" ma:internalName="Original_x0020_Upload_x0020_Date">
      <xsd:simpleType>
        <xsd:restriction base="dms:DateTime"/>
      </xsd:simpleType>
    </xsd:element>
    <xsd:element name="Document_x0020_Owner" ma:index="9"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Owner xmlns="faac5d55-1921-421f-aaab-07690666a227">
      <UserInfo>
        <DisplayName/>
        <AccountId xsi:nil="true"/>
        <AccountType/>
      </UserInfo>
    </Document_x0020_Owner>
    <Original_x0020_Upload_x0020_Date xmlns="faac5d55-1921-421f-aaab-07690666a227" xsi:nil="true"/>
  </documentManagement>
</p:properties>
</file>

<file path=customXml/itemProps1.xml><?xml version="1.0" encoding="utf-8"?>
<ds:datastoreItem xmlns:ds="http://schemas.openxmlformats.org/officeDocument/2006/customXml" ds:itemID="{BA07D953-8041-4DF0-BC36-40EF89411E51}"/>
</file>

<file path=customXml/itemProps2.xml><?xml version="1.0" encoding="utf-8"?>
<ds:datastoreItem xmlns:ds="http://schemas.openxmlformats.org/officeDocument/2006/customXml" ds:itemID="{59F3F021-D9D5-44C7-A2F4-982E48F5D983}"/>
</file>

<file path=customXml/itemProps3.xml><?xml version="1.0" encoding="utf-8"?>
<ds:datastoreItem xmlns:ds="http://schemas.openxmlformats.org/officeDocument/2006/customXml" ds:itemID="{CD9E6960-FA7B-4722-A129-0DEA4AB175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2015-06-15T09:02:11Z</cp:lastPrinted>
  <dcterms:created xsi:type="dcterms:W3CDTF">2015-04-07T12:10:32Z</dcterms:created>
  <dcterms:modified xsi:type="dcterms:W3CDTF">2015-10-29T11:27:11Z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-1378663334</vt:i4>
  </property>
  <property fmtid="{D5CDD505-2E9C-101B-9397-08002B2CF9AE}" pid="3" name="_NewReviewCycle">
    <vt:lpwstr/>
  </property>
  <property fmtid="{D5CDD505-2E9C-101B-9397-08002B2CF9AE}" pid="4" name="_EmailSubject">
    <vt:lpwstr>document for web</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ContentTypeId">
    <vt:lpwstr>0x0101000FB79796030E0745AF0C5DD8AB7C9DB4</vt:lpwstr>
  </property>
</Properties>
</file>